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mc:AlternateContent xmlns:mc="http://schemas.openxmlformats.org/markup-compatibility/2006">
    <mc:Choice Requires="x15">
      <x15ac:absPath xmlns:x15ac="http://schemas.microsoft.com/office/spreadsheetml/2010/11/ac" url="G:\My Drive\Five Year Forecast\Archived SSDT Forecast Spreadsheets\"/>
    </mc:Choice>
  </mc:AlternateContent>
  <xr:revisionPtr revIDLastSave="0" documentId="8_{2B4048AA-56CF-4831-9F81-E93EF7D0D78E}" xr6:coauthVersionLast="46" xr6:coauthVersionMax="46" xr10:uidLastSave="{00000000-0000-0000-0000-000000000000}"/>
  <bookViews>
    <workbookView xWindow="32760" yWindow="1080" windowWidth="21600" windowHeight="11385" tabRatio="724" activeTab="3"/>
  </bookViews>
  <sheets>
    <sheet name="Instructions" sheetId="5" r:id="rId1"/>
    <sheet name="Extras" sheetId="10" r:id="rId2"/>
    <sheet name="Forecast" sheetId="1" r:id="rId3"/>
    <sheet name="Parameters" sheetId="4" r:id="rId4"/>
    <sheet name="Data" sheetId="3" r:id="rId5"/>
    <sheet name="Summary View" sheetId="6" r:id="rId6"/>
    <sheet name="Percentage View" sheetId="8" r:id="rId7"/>
    <sheet name="Charts" sheetId="9" r:id="rId8"/>
  </sheets>
  <definedNames>
    <definedName name="Actuals">Data!$A$1:$D$126</definedName>
    <definedName name="District_County">Parameters!$B$6</definedName>
    <definedName name="District_name">Parameters!$B$5</definedName>
    <definedName name="Fiscal_Year">Parameters!$B$7</definedName>
    <definedName name="Forecast_R">Forecast!$A$11:$K$115</definedName>
    <definedName name="HTML_CodePage" hidden="1">1252</definedName>
    <definedName name="HTML_Control" localSheetId="6" hidden="1">{"'Instructions'!$A$1:$H$24"}</definedName>
    <definedName name="HTML_Control" hidden="1">{"'Instructions'!$A$1:$H$24"}</definedName>
    <definedName name="HTML_Description" hidden="1">""</definedName>
    <definedName name="HTML_Email" hidden="1">""</definedName>
    <definedName name="HTML_Header" hidden="1">"Instructions"</definedName>
    <definedName name="HTML_LastUpdate" hidden="1">"12/13/98"</definedName>
    <definedName name="HTML_LineAfter" hidden="1">FALSE</definedName>
    <definedName name="HTML_LineBefore" hidden="1">FALSE</definedName>
    <definedName name="HTML_Name" hidden="1">"Dave Smith; SSDT"</definedName>
    <definedName name="HTML_OBDlg2" hidden="1">TRUE</definedName>
    <definedName name="HTML_OBDlg4" hidden="1">TRUE</definedName>
    <definedName name="HTML_OS" hidden="1">0</definedName>
    <definedName name="HTML_PathFile" hidden="1">"F:\My Documents\MyHTML.htm"</definedName>
    <definedName name="HTML_Title" hidden="1">"SSDT Financial Forecast"</definedName>
    <definedName name="_xlnm.Print_Area" localSheetId="5">'Summary View'!$1:$1048576</definedName>
  </definedNames>
  <calcPr calcId="191029" fullCalcOnLoad="1"/>
  <customWorkbookViews>
    <customWorkbookView name="Dave Smith; SSDT - Personal View" guid="{305C4C15-91BC-11D2-B752-008029654093}" mergeInterval="0" personalView="1" xWindow="5" yWindow="24" windowWidth="1222" windowHeight="36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8" l="1"/>
  <c r="B2" i="8"/>
  <c r="B4" i="8"/>
  <c r="D9" i="8"/>
  <c r="E9" i="8"/>
  <c r="G9" i="8"/>
  <c r="I9" i="8"/>
  <c r="K9" i="8"/>
  <c r="E32" i="8"/>
  <c r="H32" i="8" s="1"/>
  <c r="F38" i="8"/>
  <c r="H38" i="8"/>
  <c r="J38" i="8"/>
  <c r="L38" i="8"/>
  <c r="B1" i="6"/>
  <c r="B2" i="6"/>
  <c r="B4" i="6"/>
  <c r="D9" i="6"/>
  <c r="E9" i="6"/>
  <c r="F9" i="6"/>
  <c r="G9" i="6"/>
  <c r="H9" i="6"/>
  <c r="G34" i="6"/>
  <c r="F40" i="6"/>
  <c r="F45" i="6"/>
  <c r="F50" i="6"/>
  <c r="G51" i="6"/>
  <c r="G65" i="6"/>
  <c r="H66" i="6"/>
  <c r="D67" i="6"/>
  <c r="E70" i="6"/>
  <c r="F71" i="6"/>
  <c r="C79" i="6"/>
  <c r="F79" i="6"/>
  <c r="F86" i="6"/>
  <c r="G87" i="6"/>
  <c r="D97" i="6"/>
  <c r="G97" i="6"/>
  <c r="G101" i="6"/>
  <c r="H102" i="6"/>
  <c r="D103" i="6"/>
  <c r="B1" i="3"/>
  <c r="C1" i="3"/>
  <c r="D1" i="3"/>
  <c r="F1" i="3"/>
  <c r="F17" i="4"/>
  <c r="G17" i="4"/>
  <c r="H17" i="4"/>
  <c r="I17" i="4"/>
  <c r="A1" i="1"/>
  <c r="A2" i="1"/>
  <c r="A4" i="1"/>
  <c r="A5" i="1"/>
  <c r="C9" i="1"/>
  <c r="C13" i="1" s="1"/>
  <c r="D9" i="1"/>
  <c r="E9" i="1"/>
  <c r="E19" i="1" s="1"/>
  <c r="G9" i="1"/>
  <c r="G17" i="1" s="1"/>
  <c r="H9" i="1"/>
  <c r="I9" i="1"/>
  <c r="J9" i="1"/>
  <c r="K9" i="1"/>
  <c r="C12" i="1"/>
  <c r="F12" i="1" s="1"/>
  <c r="D12" i="1"/>
  <c r="G12" i="1"/>
  <c r="G13" i="1"/>
  <c r="C14" i="1"/>
  <c r="E14" i="1"/>
  <c r="E15" i="1"/>
  <c r="C16" i="1"/>
  <c r="C17" i="1"/>
  <c r="C18" i="1"/>
  <c r="C19" i="1"/>
  <c r="D19" i="1"/>
  <c r="H20" i="1"/>
  <c r="I20" i="1"/>
  <c r="J20" i="1"/>
  <c r="K20" i="1"/>
  <c r="K29" i="1" s="1"/>
  <c r="C23" i="1"/>
  <c r="C28" i="1" s="1"/>
  <c r="C24" i="1"/>
  <c r="C25" i="1"/>
  <c r="F25" i="1" s="1"/>
  <c r="D25" i="1"/>
  <c r="C26" i="1"/>
  <c r="F26" i="1" s="1"/>
  <c r="D26" i="1"/>
  <c r="G26" i="1"/>
  <c r="C27" i="1"/>
  <c r="G27" i="1"/>
  <c r="H28" i="1"/>
  <c r="I28" i="1"/>
  <c r="J28" i="1"/>
  <c r="J29" i="1" s="1"/>
  <c r="K28" i="1"/>
  <c r="H29" i="1"/>
  <c r="I29" i="1"/>
  <c r="C32" i="1"/>
  <c r="C47" i="1" s="1"/>
  <c r="G32" i="1"/>
  <c r="C33" i="1"/>
  <c r="C34" i="1"/>
  <c r="E34" i="1"/>
  <c r="C35" i="1"/>
  <c r="D35" i="1"/>
  <c r="F35" i="1" s="1"/>
  <c r="C36" i="1"/>
  <c r="F36" i="1" s="1"/>
  <c r="D36" i="1"/>
  <c r="G36" i="1"/>
  <c r="C37" i="1"/>
  <c r="D37" i="1"/>
  <c r="F37" i="1"/>
  <c r="G37" i="1"/>
  <c r="H38" i="1"/>
  <c r="H47" i="1" s="1"/>
  <c r="H54" i="1" s="1"/>
  <c r="H56" i="1" s="1"/>
  <c r="C39" i="1"/>
  <c r="E39" i="1"/>
  <c r="G39" i="1"/>
  <c r="D39" i="8" s="1"/>
  <c r="F39" i="8" s="1"/>
  <c r="C40" i="1"/>
  <c r="F40" i="1" s="1"/>
  <c r="D40" i="1"/>
  <c r="C41" i="1"/>
  <c r="F41" i="1" s="1"/>
  <c r="D41" i="1"/>
  <c r="E41" i="1"/>
  <c r="G41" i="1"/>
  <c r="C42" i="1"/>
  <c r="D42" i="1"/>
  <c r="F42" i="1"/>
  <c r="G42" i="1"/>
  <c r="C43" i="1"/>
  <c r="D43" i="1"/>
  <c r="E43" i="1"/>
  <c r="F43" i="1"/>
  <c r="G43" i="1"/>
  <c r="C44" i="1"/>
  <c r="D44" i="1"/>
  <c r="F44" i="1" s="1"/>
  <c r="E44" i="1"/>
  <c r="G44" i="1"/>
  <c r="C45" i="1"/>
  <c r="D45" i="1"/>
  <c r="E45" i="1"/>
  <c r="G45" i="1"/>
  <c r="C46" i="1"/>
  <c r="F46" i="1" s="1"/>
  <c r="D46" i="1"/>
  <c r="E46" i="1"/>
  <c r="G46" i="1"/>
  <c r="C50" i="1"/>
  <c r="F50" i="1" s="1"/>
  <c r="D50" i="1"/>
  <c r="E50" i="1"/>
  <c r="E53" i="1" s="1"/>
  <c r="G50" i="1"/>
  <c r="G53" i="1" s="1"/>
  <c r="C51" i="1"/>
  <c r="D51" i="1"/>
  <c r="E51" i="1"/>
  <c r="F51" i="1"/>
  <c r="G51" i="1"/>
  <c r="C52" i="1"/>
  <c r="F52" i="1" s="1"/>
  <c r="C52" i="6" s="1"/>
  <c r="D52" i="1"/>
  <c r="E52" i="1"/>
  <c r="G52" i="1"/>
  <c r="D53" i="1"/>
  <c r="H53" i="1"/>
  <c r="I53" i="1"/>
  <c r="J53" i="1"/>
  <c r="K53" i="1"/>
  <c r="C58" i="1"/>
  <c r="C62" i="1"/>
  <c r="D62" i="1"/>
  <c r="E62" i="1"/>
  <c r="F62" i="1"/>
  <c r="G62" i="1"/>
  <c r="F65" i="1"/>
  <c r="F66" i="1"/>
  <c r="F67" i="1"/>
  <c r="F68" i="1"/>
  <c r="F69" i="1"/>
  <c r="F70" i="1"/>
  <c r="F71" i="1"/>
  <c r="F72" i="1"/>
  <c r="C73" i="1"/>
  <c r="F73" i="1" s="1"/>
  <c r="D73" i="1"/>
  <c r="E73" i="1"/>
  <c r="G73" i="1"/>
  <c r="H73" i="1"/>
  <c r="I73" i="1"/>
  <c r="J73" i="1"/>
  <c r="K73" i="1"/>
  <c r="F78" i="1"/>
  <c r="F79" i="1"/>
  <c r="C81" i="1"/>
  <c r="D81" i="1" s="1"/>
  <c r="F86" i="1"/>
  <c r="F87" i="1"/>
  <c r="C89" i="1"/>
  <c r="F89" i="1" s="1"/>
  <c r="C89" i="6" s="1"/>
  <c r="D89" i="1"/>
  <c r="E89" i="1" s="1"/>
  <c r="G89" i="1" s="1"/>
  <c r="H89" i="1" s="1"/>
  <c r="I89" i="1" s="1"/>
  <c r="J89" i="1" s="1"/>
  <c r="K89" i="1" s="1"/>
  <c r="F91" i="1"/>
  <c r="F96" i="1"/>
  <c r="C96" i="6" s="1"/>
  <c r="F97" i="1"/>
  <c r="C99" i="1"/>
  <c r="D99" i="1"/>
  <c r="F99" i="1" s="1"/>
  <c r="E99" i="1"/>
  <c r="E104" i="1" s="1"/>
  <c r="G99" i="1"/>
  <c r="G104" i="1" s="1"/>
  <c r="C100" i="1"/>
  <c r="D100" i="1"/>
  <c r="F100" i="1" s="1"/>
  <c r="E100" i="1"/>
  <c r="G100" i="1"/>
  <c r="C101" i="1"/>
  <c r="F101" i="1" s="1"/>
  <c r="D101" i="1"/>
  <c r="E101" i="1"/>
  <c r="G101" i="1"/>
  <c r="C102" i="1"/>
  <c r="D102" i="1"/>
  <c r="E102" i="1"/>
  <c r="F102" i="1"/>
  <c r="G102" i="1"/>
  <c r="C103" i="1"/>
  <c r="F103" i="1" s="1"/>
  <c r="D103" i="1"/>
  <c r="E103" i="1"/>
  <c r="G103" i="1"/>
  <c r="D104" i="1"/>
  <c r="H104" i="1"/>
  <c r="I104" i="1"/>
  <c r="F104" i="6" s="1"/>
  <c r="J104" i="1"/>
  <c r="K104" i="1"/>
  <c r="I38" i="1" l="1"/>
  <c r="J38" i="1" s="1"/>
  <c r="K38" i="1" s="1"/>
  <c r="K47" i="1" s="1"/>
  <c r="E81" i="1"/>
  <c r="G81" i="1" s="1"/>
  <c r="H81" i="1" s="1"/>
  <c r="I81" i="1" s="1"/>
  <c r="J81" i="1" s="1"/>
  <c r="K81" i="1" s="1"/>
  <c r="K81" i="8" s="1"/>
  <c r="F81" i="1"/>
  <c r="C81" i="6" s="1"/>
  <c r="C53" i="8"/>
  <c r="C104" i="1"/>
  <c r="F104" i="1" s="1"/>
  <c r="C104" i="8" s="1"/>
  <c r="C53" i="1"/>
  <c r="F53" i="1" s="1"/>
  <c r="B17" i="4"/>
  <c r="F45" i="1"/>
  <c r="C45" i="6" s="1"/>
  <c r="C102" i="6"/>
  <c r="F96" i="6"/>
  <c r="E78" i="6"/>
  <c r="H70" i="6"/>
  <c r="C66" i="6"/>
  <c r="E44" i="6"/>
  <c r="H39" i="6"/>
  <c r="F33" i="6"/>
  <c r="E54" i="8"/>
  <c r="H54" i="8" s="1"/>
  <c r="G27" i="8"/>
  <c r="J27" i="8" s="1"/>
  <c r="I47" i="1"/>
  <c r="I54" i="1" s="1"/>
  <c r="I56" i="1" s="1"/>
  <c r="E39" i="6"/>
  <c r="G32" i="6"/>
  <c r="E101" i="8"/>
  <c r="H101" i="8" s="1"/>
  <c r="I73" i="8"/>
  <c r="L73" i="8" s="1"/>
  <c r="F19" i="1"/>
  <c r="C12" i="8"/>
  <c r="K12" i="8"/>
  <c r="I13" i="8"/>
  <c r="L13" i="8" s="1"/>
  <c r="G14" i="8"/>
  <c r="J14" i="8" s="1"/>
  <c r="E15" i="8"/>
  <c r="H15" i="8" s="1"/>
  <c r="K16" i="8"/>
  <c r="I17" i="8"/>
  <c r="L17" i="8" s="1"/>
  <c r="G18" i="8"/>
  <c r="J18" i="8" s="1"/>
  <c r="E19" i="8"/>
  <c r="H19" i="8" s="1"/>
  <c r="I23" i="8"/>
  <c r="L23" i="8" s="1"/>
  <c r="G24" i="8"/>
  <c r="J24" i="8" s="1"/>
  <c r="E25" i="8"/>
  <c r="H25" i="8" s="1"/>
  <c r="C26" i="8"/>
  <c r="K26" i="8"/>
  <c r="I27" i="8"/>
  <c r="L27" i="8" s="1"/>
  <c r="G28" i="8"/>
  <c r="J28" i="8" s="1"/>
  <c r="E29" i="8"/>
  <c r="H29" i="8" s="1"/>
  <c r="K32" i="8"/>
  <c r="I33" i="8"/>
  <c r="L33" i="8" s="1"/>
  <c r="G34" i="8"/>
  <c r="J34" i="8" s="1"/>
  <c r="E35" i="8"/>
  <c r="H35" i="8" s="1"/>
  <c r="C36" i="8"/>
  <c r="K36" i="8"/>
  <c r="I37" i="8"/>
  <c r="L37" i="8" s="1"/>
  <c r="K39" i="8"/>
  <c r="I40" i="8"/>
  <c r="L40" i="8" s="1"/>
  <c r="G41" i="8"/>
  <c r="J41" i="8" s="1"/>
  <c r="E42" i="8"/>
  <c r="H42" i="8" s="1"/>
  <c r="C43" i="8"/>
  <c r="K43" i="8"/>
  <c r="I44" i="8"/>
  <c r="L44" i="8" s="1"/>
  <c r="G45" i="8"/>
  <c r="J45" i="8" s="1"/>
  <c r="E12" i="8"/>
  <c r="D14" i="8"/>
  <c r="F14" i="8" s="1"/>
  <c r="D41" i="8"/>
  <c r="F41" i="8" s="1"/>
  <c r="D45" i="8"/>
  <c r="F45" i="8" s="1"/>
  <c r="D51" i="8"/>
  <c r="F51" i="8" s="1"/>
  <c r="D65" i="8"/>
  <c r="F65" i="8" s="1"/>
  <c r="D69" i="8"/>
  <c r="F69" i="8" s="1"/>
  <c r="D73" i="8"/>
  <c r="F73" i="8" s="1"/>
  <c r="D89" i="8"/>
  <c r="F89" i="8" s="1"/>
  <c r="D97" i="8"/>
  <c r="F97" i="8" s="1"/>
  <c r="D102" i="8"/>
  <c r="F102" i="8" s="1"/>
  <c r="F12" i="6"/>
  <c r="G13" i="6"/>
  <c r="D12" i="8"/>
  <c r="G13" i="8"/>
  <c r="J13" i="8" s="1"/>
  <c r="D19" i="8"/>
  <c r="F19" i="8" s="1"/>
  <c r="E23" i="8"/>
  <c r="H23" i="8" s="1"/>
  <c r="G25" i="8"/>
  <c r="J25" i="8" s="1"/>
  <c r="G26" i="8"/>
  <c r="J26" i="8" s="1"/>
  <c r="I28" i="8"/>
  <c r="L28" i="8" s="1"/>
  <c r="I29" i="8"/>
  <c r="L29" i="8" s="1"/>
  <c r="K33" i="8"/>
  <c r="K34" i="8"/>
  <c r="C37" i="8"/>
  <c r="I39" i="8"/>
  <c r="L39" i="8" s="1"/>
  <c r="K42" i="8"/>
  <c r="C46" i="8"/>
  <c r="I51" i="8"/>
  <c r="L51" i="8" s="1"/>
  <c r="G53" i="8"/>
  <c r="J53" i="8" s="1"/>
  <c r="C62" i="8"/>
  <c r="K65" i="8"/>
  <c r="K66" i="8"/>
  <c r="I68" i="8"/>
  <c r="L68" i="8" s="1"/>
  <c r="G70" i="8"/>
  <c r="J70" i="8" s="1"/>
  <c r="E72" i="8"/>
  <c r="H72" i="8" s="1"/>
  <c r="E73" i="8"/>
  <c r="H73" i="8" s="1"/>
  <c r="C78" i="8"/>
  <c r="K79" i="8"/>
  <c r="I86" i="8"/>
  <c r="L86" i="8" s="1"/>
  <c r="G89" i="8"/>
  <c r="J89" i="8" s="1"/>
  <c r="D96" i="8"/>
  <c r="F96" i="8" s="1"/>
  <c r="C97" i="8"/>
  <c r="C99" i="8"/>
  <c r="K100" i="8"/>
  <c r="I102" i="8"/>
  <c r="L102" i="8" s="1"/>
  <c r="G104" i="8"/>
  <c r="J104" i="8" s="1"/>
  <c r="G12" i="6"/>
  <c r="D16" i="6"/>
  <c r="E17" i="6"/>
  <c r="F18" i="6"/>
  <c r="G19" i="6"/>
  <c r="C25" i="6"/>
  <c r="D26" i="6"/>
  <c r="E27" i="6"/>
  <c r="F28" i="6"/>
  <c r="G29" i="6"/>
  <c r="H32" i="6"/>
  <c r="C35" i="6"/>
  <c r="K14" i="8"/>
  <c r="D17" i="8"/>
  <c r="F17" i="8" s="1"/>
  <c r="E18" i="8"/>
  <c r="H18" i="8" s="1"/>
  <c r="G23" i="8"/>
  <c r="J23" i="8" s="1"/>
  <c r="I26" i="8"/>
  <c r="L26" i="8" s="1"/>
  <c r="K29" i="8"/>
  <c r="C35" i="8"/>
  <c r="D36" i="8"/>
  <c r="F36" i="8" s="1"/>
  <c r="D37" i="8"/>
  <c r="F37" i="8" s="1"/>
  <c r="K40" i="8"/>
  <c r="K41" i="8"/>
  <c r="C44" i="8"/>
  <c r="C45" i="8"/>
  <c r="D46" i="8"/>
  <c r="F46" i="8" s="1"/>
  <c r="K50" i="8"/>
  <c r="I52" i="8"/>
  <c r="L52" i="8" s="1"/>
  <c r="I53" i="8"/>
  <c r="L53" i="8" s="1"/>
  <c r="D62" i="8"/>
  <c r="F62" i="8" s="1"/>
  <c r="C65" i="8"/>
  <c r="C66" i="8"/>
  <c r="K67" i="8"/>
  <c r="I69" i="8"/>
  <c r="L69" i="8" s="1"/>
  <c r="G71" i="8"/>
  <c r="J71" i="8" s="1"/>
  <c r="G72" i="8"/>
  <c r="J72" i="8" s="1"/>
  <c r="D78" i="8"/>
  <c r="F78" i="8" s="1"/>
  <c r="C79" i="8"/>
  <c r="I87" i="8"/>
  <c r="L87" i="8" s="1"/>
  <c r="G91" i="8"/>
  <c r="J91" i="8" s="1"/>
  <c r="E96" i="8"/>
  <c r="H96" i="8" s="1"/>
  <c r="E97" i="8"/>
  <c r="H97" i="8" s="1"/>
  <c r="D99" i="8"/>
  <c r="F99" i="8" s="1"/>
  <c r="C100" i="8"/>
  <c r="K101" i="8"/>
  <c r="I103" i="8"/>
  <c r="L103" i="8" s="1"/>
  <c r="I104" i="8"/>
  <c r="L104" i="8" s="1"/>
  <c r="H12" i="6"/>
  <c r="E16" i="6"/>
  <c r="F17" i="6"/>
  <c r="G18" i="6"/>
  <c r="H19" i="6"/>
  <c r="E26" i="6"/>
  <c r="F27" i="6"/>
  <c r="G28" i="6"/>
  <c r="H29" i="6"/>
  <c r="G12" i="8"/>
  <c r="K13" i="8"/>
  <c r="E16" i="8"/>
  <c r="H16" i="8" s="1"/>
  <c r="E17" i="8"/>
  <c r="H17" i="8" s="1"/>
  <c r="G19" i="8"/>
  <c r="J19" i="8" s="1"/>
  <c r="I24" i="8"/>
  <c r="L24" i="8" s="1"/>
  <c r="I25" i="8"/>
  <c r="L25" i="8" s="1"/>
  <c r="K27" i="8"/>
  <c r="K28" i="8"/>
  <c r="E36" i="8"/>
  <c r="H36" i="8" s="1"/>
  <c r="E37" i="8"/>
  <c r="H37" i="8" s="1"/>
  <c r="C42" i="8"/>
  <c r="D43" i="8"/>
  <c r="F43" i="8" s="1"/>
  <c r="D44" i="8"/>
  <c r="F44" i="8" s="1"/>
  <c r="E45" i="8"/>
  <c r="H45" i="8" s="1"/>
  <c r="E46" i="8"/>
  <c r="H46" i="8" s="1"/>
  <c r="C50" i="8"/>
  <c r="K51" i="8"/>
  <c r="K52" i="8"/>
  <c r="E62" i="8"/>
  <c r="H62" i="8" s="1"/>
  <c r="E65" i="8"/>
  <c r="H65" i="8" s="1"/>
  <c r="D66" i="8"/>
  <c r="F66" i="8" s="1"/>
  <c r="C67" i="8"/>
  <c r="K68" i="8"/>
  <c r="I70" i="8"/>
  <c r="L70" i="8" s="1"/>
  <c r="I71" i="8"/>
  <c r="L71" i="8" s="1"/>
  <c r="G73" i="8"/>
  <c r="J73" i="8" s="1"/>
  <c r="E78" i="8"/>
  <c r="H78" i="8" s="1"/>
  <c r="D79" i="8"/>
  <c r="F79" i="8" s="1"/>
  <c r="K86" i="8"/>
  <c r="I89" i="8"/>
  <c r="L89" i="8" s="1"/>
  <c r="G96" i="8"/>
  <c r="J96" i="8" s="1"/>
  <c r="E99" i="8"/>
  <c r="H99" i="8" s="1"/>
  <c r="D100" i="8"/>
  <c r="F100" i="8" s="1"/>
  <c r="C101" i="8"/>
  <c r="K102" i="8"/>
  <c r="K103" i="8"/>
  <c r="E15" i="6"/>
  <c r="F16" i="6"/>
  <c r="G17" i="6"/>
  <c r="H18" i="6"/>
  <c r="I12" i="8"/>
  <c r="G17" i="8"/>
  <c r="J17" i="8" s="1"/>
  <c r="K25" i="8"/>
  <c r="D32" i="8"/>
  <c r="F32" i="8" s="1"/>
  <c r="E34" i="8"/>
  <c r="H34" i="8" s="1"/>
  <c r="G37" i="8"/>
  <c r="J37" i="8" s="1"/>
  <c r="C40" i="8"/>
  <c r="C41" i="8"/>
  <c r="D42" i="8"/>
  <c r="F42" i="8" s="1"/>
  <c r="E43" i="8"/>
  <c r="H43" i="8" s="1"/>
  <c r="E44" i="8"/>
  <c r="H44" i="8" s="1"/>
  <c r="E47" i="8"/>
  <c r="H47" i="8" s="1"/>
  <c r="D50" i="8"/>
  <c r="F50" i="8" s="1"/>
  <c r="C51" i="8"/>
  <c r="C52" i="8"/>
  <c r="K53" i="8"/>
  <c r="G62" i="8"/>
  <c r="J62" i="8" s="1"/>
  <c r="E66" i="8"/>
  <c r="H66" i="8" s="1"/>
  <c r="D67" i="8"/>
  <c r="F67" i="8" s="1"/>
  <c r="C68" i="8"/>
  <c r="K69" i="8"/>
  <c r="K70" i="8"/>
  <c r="I72" i="8"/>
  <c r="L72" i="8" s="1"/>
  <c r="E79" i="8"/>
  <c r="H79" i="8" s="1"/>
  <c r="C86" i="8"/>
  <c r="K87" i="8"/>
  <c r="I91" i="8"/>
  <c r="L91" i="8" s="1"/>
  <c r="G97" i="8"/>
  <c r="J97" i="8" s="1"/>
  <c r="E100" i="8"/>
  <c r="H100" i="8" s="1"/>
  <c r="D101" i="8"/>
  <c r="F101" i="8" s="1"/>
  <c r="C102" i="8"/>
  <c r="C103" i="8"/>
  <c r="K104" i="8"/>
  <c r="E14" i="6"/>
  <c r="F15" i="6"/>
  <c r="G16" i="6"/>
  <c r="H17" i="6"/>
  <c r="E24" i="6"/>
  <c r="F25" i="6"/>
  <c r="G26" i="6"/>
  <c r="H27" i="6"/>
  <c r="E34" i="6"/>
  <c r="F35" i="6"/>
  <c r="E14" i="8"/>
  <c r="H14" i="8" s="1"/>
  <c r="I16" i="8"/>
  <c r="L16" i="8" s="1"/>
  <c r="K19" i="8"/>
  <c r="C25" i="8"/>
  <c r="D26" i="8"/>
  <c r="F26" i="8" s="1"/>
  <c r="D27" i="8"/>
  <c r="F27" i="8" s="1"/>
  <c r="E28" i="8"/>
  <c r="H28" i="8" s="1"/>
  <c r="G33" i="8"/>
  <c r="J33" i="8" s="1"/>
  <c r="I36" i="8"/>
  <c r="L36" i="8" s="1"/>
  <c r="E39" i="8"/>
  <c r="H39" i="8" s="1"/>
  <c r="E40" i="8"/>
  <c r="H40" i="8" s="1"/>
  <c r="G42" i="8"/>
  <c r="J42" i="8" s="1"/>
  <c r="G43" i="8"/>
  <c r="J43" i="8" s="1"/>
  <c r="I45" i="8"/>
  <c r="L45" i="8" s="1"/>
  <c r="G50" i="8"/>
  <c r="J50" i="8" s="1"/>
  <c r="E52" i="8"/>
  <c r="H52" i="8" s="1"/>
  <c r="D53" i="8"/>
  <c r="F53" i="8" s="1"/>
  <c r="I62" i="8"/>
  <c r="L62" i="8" s="1"/>
  <c r="G66" i="8"/>
  <c r="J66" i="8" s="1"/>
  <c r="E68" i="8"/>
  <c r="H68" i="8" s="1"/>
  <c r="E69" i="8"/>
  <c r="H69" i="8" s="1"/>
  <c r="D70" i="8"/>
  <c r="F70" i="8" s="1"/>
  <c r="C71" i="8"/>
  <c r="K72" i="8"/>
  <c r="I78" i="8"/>
  <c r="L78" i="8" s="1"/>
  <c r="E86" i="8"/>
  <c r="H86" i="8" s="1"/>
  <c r="D87" i="8"/>
  <c r="F87" i="8" s="1"/>
  <c r="C89" i="8"/>
  <c r="C91" i="8"/>
  <c r="I97" i="8"/>
  <c r="L97" i="8" s="1"/>
  <c r="G100" i="8"/>
  <c r="J100" i="8" s="1"/>
  <c r="G101" i="8"/>
  <c r="J101" i="8" s="1"/>
  <c r="D13" i="8"/>
  <c r="F13" i="8" s="1"/>
  <c r="I15" i="8"/>
  <c r="L15" i="8" s="1"/>
  <c r="K17" i="8"/>
  <c r="K18" i="8"/>
  <c r="E26" i="8"/>
  <c r="H26" i="8" s="1"/>
  <c r="E27" i="8"/>
  <c r="H27" i="8" s="1"/>
  <c r="G29" i="8"/>
  <c r="J29" i="8" s="1"/>
  <c r="G32" i="8"/>
  <c r="J32" i="8" s="1"/>
  <c r="I34" i="8"/>
  <c r="L34" i="8" s="1"/>
  <c r="I35" i="8"/>
  <c r="L35" i="8" s="1"/>
  <c r="K37" i="8"/>
  <c r="G40" i="8"/>
  <c r="J40" i="8" s="1"/>
  <c r="I43" i="8"/>
  <c r="L43" i="8" s="1"/>
  <c r="I46" i="8"/>
  <c r="L46" i="8" s="1"/>
  <c r="G51" i="8"/>
  <c r="J51" i="8" s="1"/>
  <c r="E53" i="8"/>
  <c r="H53" i="8" s="1"/>
  <c r="I65" i="8"/>
  <c r="L65" i="8" s="1"/>
  <c r="G67" i="8"/>
  <c r="J67" i="8" s="1"/>
  <c r="G68" i="8"/>
  <c r="J68" i="8" s="1"/>
  <c r="E70" i="8"/>
  <c r="H70" i="8" s="1"/>
  <c r="D71" i="8"/>
  <c r="F71" i="8" s="1"/>
  <c r="C72" i="8"/>
  <c r="K73" i="8"/>
  <c r="I79" i="8"/>
  <c r="L79" i="8" s="1"/>
  <c r="E87" i="8"/>
  <c r="H87" i="8" s="1"/>
  <c r="E89" i="8"/>
  <c r="H89" i="8" s="1"/>
  <c r="D91" i="8"/>
  <c r="F91" i="8" s="1"/>
  <c r="K96" i="8"/>
  <c r="I99" i="8"/>
  <c r="L99" i="8" s="1"/>
  <c r="I100" i="8"/>
  <c r="L100" i="8" s="1"/>
  <c r="G102" i="8"/>
  <c r="J102" i="8" s="1"/>
  <c r="E104" i="8"/>
  <c r="H104" i="8" s="1"/>
  <c r="D12" i="6"/>
  <c r="F13" i="6"/>
  <c r="H14" i="6"/>
  <c r="E19" i="6"/>
  <c r="G23" i="6"/>
  <c r="H24" i="6"/>
  <c r="E29" i="6"/>
  <c r="K23" i="8"/>
  <c r="E41" i="8"/>
  <c r="H41" i="8" s="1"/>
  <c r="E51" i="8"/>
  <c r="H51" i="8" s="1"/>
  <c r="D68" i="8"/>
  <c r="F68" i="8" s="1"/>
  <c r="K71" i="8"/>
  <c r="G78" i="8"/>
  <c r="J78" i="8" s="1"/>
  <c r="D86" i="8"/>
  <c r="F86" i="8" s="1"/>
  <c r="K91" i="8"/>
  <c r="G99" i="8"/>
  <c r="J99" i="8" s="1"/>
  <c r="C12" i="6"/>
  <c r="G15" i="6"/>
  <c r="E18" i="6"/>
  <c r="E25" i="6"/>
  <c r="G27" i="6"/>
  <c r="G33" i="6"/>
  <c r="E35" i="6"/>
  <c r="G36" i="6"/>
  <c r="H37" i="6"/>
  <c r="C41" i="6"/>
  <c r="D42" i="6"/>
  <c r="E43" i="6"/>
  <c r="F44" i="6"/>
  <c r="G45" i="6"/>
  <c r="H46" i="6"/>
  <c r="C51" i="6"/>
  <c r="D52" i="6"/>
  <c r="I52" i="6" s="1"/>
  <c r="E53" i="6"/>
  <c r="C65" i="6"/>
  <c r="D66" i="6"/>
  <c r="E67" i="6"/>
  <c r="I67" i="6" s="1"/>
  <c r="F68" i="6"/>
  <c r="H69" i="6"/>
  <c r="C72" i="6"/>
  <c r="D73" i="6"/>
  <c r="F78" i="6"/>
  <c r="G79" i="6"/>
  <c r="H81" i="6"/>
  <c r="C87" i="6"/>
  <c r="D89" i="6"/>
  <c r="E91" i="6"/>
  <c r="G96" i="6"/>
  <c r="H97" i="6"/>
  <c r="C101" i="6"/>
  <c r="D102" i="6"/>
  <c r="E103" i="6"/>
  <c r="I103" i="6" s="1"/>
  <c r="G104" i="6"/>
  <c r="E13" i="8"/>
  <c r="H13" i="8" s="1"/>
  <c r="E24" i="8"/>
  <c r="H24" i="8" s="1"/>
  <c r="I41" i="8"/>
  <c r="L41" i="8" s="1"/>
  <c r="K45" i="8"/>
  <c r="E56" i="8"/>
  <c r="H56" i="8" s="1"/>
  <c r="K62" i="8"/>
  <c r="D72" i="8"/>
  <c r="F72" i="8" s="1"/>
  <c r="K78" i="8"/>
  <c r="G86" i="8"/>
  <c r="J86" i="8" s="1"/>
  <c r="K99" i="8"/>
  <c r="D103" i="8"/>
  <c r="F103" i="8" s="1"/>
  <c r="E12" i="6"/>
  <c r="H15" i="6"/>
  <c r="C19" i="6"/>
  <c r="E23" i="6"/>
  <c r="G25" i="6"/>
  <c r="D32" i="6"/>
  <c r="H33" i="6"/>
  <c r="G35" i="6"/>
  <c r="H36" i="6"/>
  <c r="C40" i="6"/>
  <c r="D41" i="6"/>
  <c r="E42" i="6"/>
  <c r="F43" i="6"/>
  <c r="G44" i="6"/>
  <c r="H45" i="6"/>
  <c r="C50" i="6"/>
  <c r="D51" i="6"/>
  <c r="E52" i="6"/>
  <c r="F53" i="6"/>
  <c r="C62" i="6"/>
  <c r="D65" i="6"/>
  <c r="E66" i="6"/>
  <c r="F67" i="6"/>
  <c r="G68" i="6"/>
  <c r="C71" i="6"/>
  <c r="D72" i="6"/>
  <c r="E73" i="6"/>
  <c r="G78" i="6"/>
  <c r="H79" i="6"/>
  <c r="C86" i="6"/>
  <c r="D87" i="6"/>
  <c r="E89" i="6"/>
  <c r="F91" i="6"/>
  <c r="H96" i="6"/>
  <c r="C100" i="6"/>
  <c r="D101" i="6"/>
  <c r="E102" i="6"/>
  <c r="F103" i="6"/>
  <c r="H104" i="6"/>
  <c r="I18" i="8"/>
  <c r="L18" i="8" s="1"/>
  <c r="K24" i="8"/>
  <c r="G35" i="8"/>
  <c r="J35" i="8" s="1"/>
  <c r="G46" i="8"/>
  <c r="J46" i="8" s="1"/>
  <c r="D52" i="8"/>
  <c r="F52" i="8" s="1"/>
  <c r="G65" i="8"/>
  <c r="J65" i="8" s="1"/>
  <c r="C69" i="8"/>
  <c r="G79" i="8"/>
  <c r="J79" i="8" s="1"/>
  <c r="C87" i="8"/>
  <c r="E103" i="8"/>
  <c r="H103" i="8" s="1"/>
  <c r="D13" i="6"/>
  <c r="D19" i="6"/>
  <c r="F23" i="6"/>
  <c r="H25" i="6"/>
  <c r="E32" i="6"/>
  <c r="H35" i="6"/>
  <c r="E41" i="6"/>
  <c r="F42" i="6"/>
  <c r="G43" i="6"/>
  <c r="H44" i="6"/>
  <c r="D50" i="6"/>
  <c r="E51" i="6"/>
  <c r="F52" i="6"/>
  <c r="G53" i="6"/>
  <c r="D62" i="6"/>
  <c r="E65" i="6"/>
  <c r="F66" i="6"/>
  <c r="G67" i="6"/>
  <c r="H68" i="6"/>
  <c r="C70" i="6"/>
  <c r="D71" i="6"/>
  <c r="E72" i="6"/>
  <c r="F73" i="6"/>
  <c r="H78" i="6"/>
  <c r="D86" i="6"/>
  <c r="I86" i="6" s="1"/>
  <c r="E87" i="6"/>
  <c r="F89" i="6"/>
  <c r="G91" i="6"/>
  <c r="C99" i="6"/>
  <c r="D100" i="6"/>
  <c r="E101" i="6"/>
  <c r="F102" i="6"/>
  <c r="G103" i="6"/>
  <c r="I14" i="8"/>
  <c r="L14" i="8" s="1"/>
  <c r="C19" i="8"/>
  <c r="K35" i="8"/>
  <c r="I42" i="8"/>
  <c r="L42" i="8" s="1"/>
  <c r="K46" i="8"/>
  <c r="G52" i="8"/>
  <c r="J52" i="8" s="1"/>
  <c r="G69" i="8"/>
  <c r="J69" i="8" s="1"/>
  <c r="C73" i="8"/>
  <c r="G87" i="8"/>
  <c r="J87" i="8" s="1"/>
  <c r="C96" i="8"/>
  <c r="G103" i="8"/>
  <c r="J103" i="8" s="1"/>
  <c r="E13" i="6"/>
  <c r="H16" i="6"/>
  <c r="F19" i="6"/>
  <c r="H23" i="6"/>
  <c r="C26" i="6"/>
  <c r="E28" i="6"/>
  <c r="F32" i="6"/>
  <c r="F34" i="6"/>
  <c r="C37" i="6"/>
  <c r="D39" i="6"/>
  <c r="I39" i="6" s="1"/>
  <c r="E40" i="6"/>
  <c r="F41" i="6"/>
  <c r="G42" i="6"/>
  <c r="H43" i="6"/>
  <c r="C46" i="6"/>
  <c r="E50" i="6"/>
  <c r="F51" i="6"/>
  <c r="G52" i="6"/>
  <c r="H53" i="6"/>
  <c r="E62" i="6"/>
  <c r="F65" i="6"/>
  <c r="G66" i="6"/>
  <c r="H67" i="6"/>
  <c r="D70" i="6"/>
  <c r="I70" i="6" s="1"/>
  <c r="E71" i="6"/>
  <c r="F72" i="6"/>
  <c r="G73" i="6"/>
  <c r="E86" i="6"/>
  <c r="F87" i="6"/>
  <c r="G89" i="6"/>
  <c r="H91" i="6"/>
  <c r="C97" i="6"/>
  <c r="D99" i="6"/>
  <c r="E100" i="6"/>
  <c r="F101" i="6"/>
  <c r="G102" i="6"/>
  <c r="H103" i="6"/>
  <c r="K15" i="8"/>
  <c r="I32" i="8"/>
  <c r="L32" i="8" s="1"/>
  <c r="G39" i="8"/>
  <c r="J39" i="8" s="1"/>
  <c r="I66" i="8"/>
  <c r="L66" i="8" s="1"/>
  <c r="I101" i="8"/>
  <c r="L101" i="8" s="1"/>
  <c r="D104" i="8"/>
  <c r="F104" i="8" s="1"/>
  <c r="F14" i="6"/>
  <c r="D17" i="6"/>
  <c r="F24" i="6"/>
  <c r="H26" i="6"/>
  <c r="H34" i="6"/>
  <c r="D36" i="6"/>
  <c r="I36" i="6" s="1"/>
  <c r="E37" i="6"/>
  <c r="F39" i="6"/>
  <c r="G40" i="6"/>
  <c r="H41" i="6"/>
  <c r="C44" i="6"/>
  <c r="D45" i="6"/>
  <c r="E46" i="6"/>
  <c r="G50" i="6"/>
  <c r="H51" i="6"/>
  <c r="G62" i="6"/>
  <c r="H65" i="6"/>
  <c r="C68" i="6"/>
  <c r="E69" i="6"/>
  <c r="F70" i="6"/>
  <c r="G71" i="6"/>
  <c r="H72" i="6"/>
  <c r="C78" i="6"/>
  <c r="D79" i="6"/>
  <c r="I79" i="6" s="1"/>
  <c r="E81" i="6"/>
  <c r="G86" i="6"/>
  <c r="H87" i="6"/>
  <c r="D96" i="6"/>
  <c r="E97" i="6"/>
  <c r="F99" i="6"/>
  <c r="G100" i="6"/>
  <c r="H101" i="6"/>
  <c r="D104" i="6"/>
  <c r="I104" i="6" s="1"/>
  <c r="G16" i="8"/>
  <c r="J16" i="8" s="1"/>
  <c r="E33" i="8"/>
  <c r="H33" i="8" s="1"/>
  <c r="G44" i="8"/>
  <c r="J44" i="8" s="1"/>
  <c r="E50" i="8"/>
  <c r="H50" i="8" s="1"/>
  <c r="E67" i="8"/>
  <c r="H67" i="8" s="1"/>
  <c r="K89" i="8"/>
  <c r="E102" i="8"/>
  <c r="H102" i="8" s="1"/>
  <c r="G14" i="6"/>
  <c r="G24" i="6"/>
  <c r="E33" i="6"/>
  <c r="E36" i="6"/>
  <c r="F37" i="6"/>
  <c r="G39" i="6"/>
  <c r="H40" i="6"/>
  <c r="C43" i="6"/>
  <c r="D44" i="6"/>
  <c r="I44" i="6" s="1"/>
  <c r="E45" i="6"/>
  <c r="F46" i="6"/>
  <c r="H50" i="6"/>
  <c r="C53" i="6"/>
  <c r="E56" i="6"/>
  <c r="H62" i="6"/>
  <c r="C67" i="6"/>
  <c r="D68" i="6"/>
  <c r="F69" i="6"/>
  <c r="G70" i="6"/>
  <c r="H71" i="6"/>
  <c r="D78" i="6"/>
  <c r="I78" i="6" s="1"/>
  <c r="E79" i="6"/>
  <c r="H86" i="6"/>
  <c r="C91" i="6"/>
  <c r="E96" i="6"/>
  <c r="F97" i="6"/>
  <c r="I97" i="6" s="1"/>
  <c r="G99" i="6"/>
  <c r="H100" i="6"/>
  <c r="C103" i="6"/>
  <c r="E104" i="6"/>
  <c r="E25" i="1"/>
  <c r="G33" i="1"/>
  <c r="E35" i="1"/>
  <c r="E40" i="1"/>
  <c r="D17" i="4" s="1"/>
  <c r="G14" i="1"/>
  <c r="E16" i="1"/>
  <c r="E32" i="1"/>
  <c r="G25" i="1"/>
  <c r="D25" i="6" s="1"/>
  <c r="I25" i="6" s="1"/>
  <c r="E27" i="1"/>
  <c r="G35" i="1"/>
  <c r="D35" i="6" s="1"/>
  <c r="I35" i="6" s="1"/>
  <c r="E37" i="1"/>
  <c r="G40" i="1"/>
  <c r="E17" i="4" s="1"/>
  <c r="E42" i="1"/>
  <c r="G16" i="1"/>
  <c r="D16" i="8" s="1"/>
  <c r="F16" i="8" s="1"/>
  <c r="E18" i="1"/>
  <c r="E24" i="1"/>
  <c r="E12" i="1"/>
  <c r="G18" i="1"/>
  <c r="D18" i="6" s="1"/>
  <c r="I18" i="6" s="1"/>
  <c r="G24" i="1"/>
  <c r="D24" i="6" s="1"/>
  <c r="I24" i="6" s="1"/>
  <c r="E26" i="1"/>
  <c r="G34" i="1"/>
  <c r="D34" i="8" s="1"/>
  <c r="F34" i="8" s="1"/>
  <c r="E36" i="1"/>
  <c r="G15" i="1"/>
  <c r="D15" i="8" s="1"/>
  <c r="F15" i="8" s="1"/>
  <c r="E17" i="1"/>
  <c r="E23" i="1"/>
  <c r="E33" i="1"/>
  <c r="G69" i="6"/>
  <c r="E54" i="6"/>
  <c r="D43" i="6"/>
  <c r="I43" i="6" s="1"/>
  <c r="G37" i="6"/>
  <c r="F29" i="6"/>
  <c r="C18" i="6"/>
  <c r="K97" i="8"/>
  <c r="E71" i="8"/>
  <c r="H71" i="8" s="1"/>
  <c r="I50" i="8"/>
  <c r="L50" i="8" s="1"/>
  <c r="F32" i="1"/>
  <c r="C32" i="6" s="1"/>
  <c r="F100" i="6"/>
  <c r="H73" i="6"/>
  <c r="D69" i="6"/>
  <c r="I69" i="6" s="1"/>
  <c r="F62" i="6"/>
  <c r="E47" i="6"/>
  <c r="H42" i="6"/>
  <c r="D37" i="6"/>
  <c r="I37" i="6" s="1"/>
  <c r="H28" i="6"/>
  <c r="I96" i="8"/>
  <c r="L96" i="8" s="1"/>
  <c r="C70" i="8"/>
  <c r="I19" i="8"/>
  <c r="L19" i="8" s="1"/>
  <c r="H99" i="6"/>
  <c r="D91" i="6"/>
  <c r="C73" i="6"/>
  <c r="E68" i="6"/>
  <c r="D53" i="6"/>
  <c r="G46" i="6"/>
  <c r="C42" i="6"/>
  <c r="F36" i="6"/>
  <c r="D27" i="6"/>
  <c r="I27" i="6" s="1"/>
  <c r="E91" i="8"/>
  <c r="H91" i="8" s="1"/>
  <c r="I67" i="8"/>
  <c r="L67" i="8" s="1"/>
  <c r="K44" i="8"/>
  <c r="C17" i="4"/>
  <c r="D16" i="1"/>
  <c r="F16" i="1" s="1"/>
  <c r="D32" i="1"/>
  <c r="D13" i="1"/>
  <c r="D20" i="1" s="1"/>
  <c r="D27" i="1"/>
  <c r="F27" i="1" s="1"/>
  <c r="C27" i="8" s="1"/>
  <c r="D18" i="1"/>
  <c r="F18" i="1" s="1"/>
  <c r="C18" i="8" s="1"/>
  <c r="D24" i="1"/>
  <c r="F24" i="1" s="1"/>
  <c r="C24" i="6" s="1"/>
  <c r="D34" i="1"/>
  <c r="F34" i="1" s="1"/>
  <c r="C34" i="8" s="1"/>
  <c r="D39" i="1"/>
  <c r="F39" i="1" s="1"/>
  <c r="D15" i="1"/>
  <c r="D17" i="1"/>
  <c r="F17" i="1" s="1"/>
  <c r="D23" i="1"/>
  <c r="D33" i="1"/>
  <c r="F33" i="1" s="1"/>
  <c r="D14" i="1"/>
  <c r="F14" i="1" s="1"/>
  <c r="E99" i="6"/>
  <c r="H89" i="6"/>
  <c r="G72" i="6"/>
  <c r="H52" i="6"/>
  <c r="D46" i="6"/>
  <c r="G41" i="6"/>
  <c r="C36" i="6"/>
  <c r="F26" i="6"/>
  <c r="H13" i="6"/>
  <c r="G36" i="8"/>
  <c r="J36" i="8" s="1"/>
  <c r="G15" i="8"/>
  <c r="J15" i="8" s="1"/>
  <c r="G19" i="1"/>
  <c r="C15" i="1"/>
  <c r="C20" i="1" s="1"/>
  <c r="E13" i="1"/>
  <c r="G23" i="1"/>
  <c r="G28" i="1" s="1"/>
  <c r="D28" i="6" s="1"/>
  <c r="I28" i="6" s="1"/>
  <c r="K54" i="1" l="1"/>
  <c r="H47" i="6"/>
  <c r="K47" i="8"/>
  <c r="J47" i="1"/>
  <c r="F47" i="6"/>
  <c r="C33" i="8"/>
  <c r="C33" i="6"/>
  <c r="C14" i="6"/>
  <c r="C14" i="8"/>
  <c r="D29" i="1"/>
  <c r="C16" i="8"/>
  <c r="C16" i="6"/>
  <c r="F20" i="1"/>
  <c r="C29" i="1"/>
  <c r="C17" i="6"/>
  <c r="C17" i="8"/>
  <c r="C39" i="8"/>
  <c r="C39" i="6"/>
  <c r="I41" i="6"/>
  <c r="I102" i="6"/>
  <c r="D81" i="6"/>
  <c r="I81" i="6" s="1"/>
  <c r="I53" i="6"/>
  <c r="G20" i="1"/>
  <c r="G29" i="1" s="1"/>
  <c r="I71" i="6"/>
  <c r="I72" i="6"/>
  <c r="I89" i="6"/>
  <c r="C27" i="6"/>
  <c r="I12" i="6"/>
  <c r="D20" i="6"/>
  <c r="I20" i="6" s="1"/>
  <c r="D14" i="6"/>
  <c r="I14" i="6" s="1"/>
  <c r="C34" i="6"/>
  <c r="D18" i="8"/>
  <c r="F18" i="8" s="1"/>
  <c r="I51" i="6"/>
  <c r="E20" i="6"/>
  <c r="I66" i="6"/>
  <c r="I20" i="8"/>
  <c r="L20" i="8" s="1"/>
  <c r="L12" i="8"/>
  <c r="C81" i="8"/>
  <c r="D35" i="8"/>
  <c r="F35" i="8" s="1"/>
  <c r="D15" i="6"/>
  <c r="I15" i="6" s="1"/>
  <c r="G54" i="8"/>
  <c r="J54" i="8" s="1"/>
  <c r="C32" i="8"/>
  <c r="I81" i="8"/>
  <c r="L81" i="8" s="1"/>
  <c r="E28" i="1"/>
  <c r="E20" i="1"/>
  <c r="E29" i="1" s="1"/>
  <c r="I96" i="6"/>
  <c r="I100" i="6"/>
  <c r="I50" i="6"/>
  <c r="I13" i="6"/>
  <c r="I101" i="6"/>
  <c r="G81" i="8"/>
  <c r="J81" i="8" s="1"/>
  <c r="G47" i="8"/>
  <c r="J47" i="8" s="1"/>
  <c r="D23" i="6"/>
  <c r="I23" i="6" s="1"/>
  <c r="G56" i="8"/>
  <c r="J56" i="8" s="1"/>
  <c r="G20" i="6"/>
  <c r="F13" i="1"/>
  <c r="F20" i="6"/>
  <c r="I19" i="6"/>
  <c r="H12" i="8"/>
  <c r="E20" i="8"/>
  <c r="H20" i="8" s="1"/>
  <c r="G47" i="1"/>
  <c r="I45" i="6"/>
  <c r="I46" i="6"/>
  <c r="D28" i="1"/>
  <c r="F28" i="1" s="1"/>
  <c r="F23" i="1"/>
  <c r="I91" i="6"/>
  <c r="D23" i="8"/>
  <c r="F23" i="8" s="1"/>
  <c r="D34" i="6"/>
  <c r="I34" i="6" s="1"/>
  <c r="I65" i="6"/>
  <c r="D25" i="8"/>
  <c r="F25" i="8" s="1"/>
  <c r="H20" i="6"/>
  <c r="I26" i="6"/>
  <c r="D81" i="8"/>
  <c r="F81" i="8" s="1"/>
  <c r="K20" i="8"/>
  <c r="C54" i="1"/>
  <c r="D40" i="6"/>
  <c r="I40" i="6" s="1"/>
  <c r="I16" i="6"/>
  <c r="D40" i="8"/>
  <c r="F40" i="8" s="1"/>
  <c r="F15" i="1"/>
  <c r="G81" i="6"/>
  <c r="D47" i="1"/>
  <c r="E47" i="1"/>
  <c r="E54" i="1" s="1"/>
  <c r="I68" i="6"/>
  <c r="I99" i="6"/>
  <c r="I62" i="6"/>
  <c r="I32" i="6"/>
  <c r="I73" i="6"/>
  <c r="C24" i="8"/>
  <c r="D33" i="6"/>
  <c r="I33" i="6" s="1"/>
  <c r="E81" i="8"/>
  <c r="H81" i="8" s="1"/>
  <c r="D33" i="8"/>
  <c r="F33" i="8" s="1"/>
  <c r="F12" i="8"/>
  <c r="D20" i="8"/>
  <c r="F20" i="8" s="1"/>
  <c r="D28" i="8"/>
  <c r="F28" i="8" s="1"/>
  <c r="I87" i="6"/>
  <c r="F81" i="6"/>
  <c r="I17" i="6"/>
  <c r="F54" i="6"/>
  <c r="I42" i="6"/>
  <c r="J12" i="8"/>
  <c r="G20" i="8"/>
  <c r="J20" i="8" s="1"/>
  <c r="D24" i="8"/>
  <c r="F24" i="8" s="1"/>
  <c r="F56" i="6"/>
  <c r="K56" i="1" l="1"/>
  <c r="H54" i="6"/>
  <c r="K54" i="8"/>
  <c r="J54" i="1"/>
  <c r="G47" i="6"/>
  <c r="I47" i="8"/>
  <c r="L47" i="8" s="1"/>
  <c r="D54" i="1"/>
  <c r="F47" i="1"/>
  <c r="C23" i="8"/>
  <c r="C23" i="6"/>
  <c r="C28" i="6"/>
  <c r="C28" i="8"/>
  <c r="C20" i="6"/>
  <c r="C20" i="8"/>
  <c r="D56" i="1"/>
  <c r="C15" i="8"/>
  <c r="C15" i="6"/>
  <c r="C13" i="6"/>
  <c r="C13" i="8"/>
  <c r="G54" i="1"/>
  <c r="D47" i="6"/>
  <c r="D47" i="8"/>
  <c r="F47" i="8" s="1"/>
  <c r="E56" i="1"/>
  <c r="D29" i="6"/>
  <c r="I29" i="6" s="1"/>
  <c r="D29" i="8"/>
  <c r="F29" i="8" s="1"/>
  <c r="F54" i="1"/>
  <c r="F29" i="1"/>
  <c r="C56" i="1"/>
  <c r="I47" i="6" l="1"/>
  <c r="K56" i="8"/>
  <c r="H56" i="6"/>
  <c r="J56" i="1"/>
  <c r="I54" i="8"/>
  <c r="L54" i="8" s="1"/>
  <c r="G54" i="6"/>
  <c r="C60" i="1"/>
  <c r="F56" i="1"/>
  <c r="D54" i="8"/>
  <c r="F54" i="8" s="1"/>
  <c r="D54" i="6"/>
  <c r="C29" i="6"/>
  <c r="C29" i="8"/>
  <c r="C54" i="6"/>
  <c r="C54" i="8"/>
  <c r="G56" i="1"/>
  <c r="C47" i="6"/>
  <c r="C47" i="8"/>
  <c r="I54" i="6" l="1"/>
  <c r="I56" i="8"/>
  <c r="L56" i="8" s="1"/>
  <c r="G56" i="6"/>
  <c r="C56" i="6"/>
  <c r="C56" i="8"/>
  <c r="D56" i="6"/>
  <c r="D56" i="8"/>
  <c r="F56" i="8" s="1"/>
  <c r="C75" i="1"/>
  <c r="D58" i="1"/>
  <c r="I56" i="6" l="1"/>
  <c r="F58" i="1"/>
  <c r="D60" i="1"/>
  <c r="C83" i="1"/>
  <c r="D75" i="1" l="1"/>
  <c r="E58" i="1"/>
  <c r="E60" i="1" s="1"/>
  <c r="F60" i="1"/>
  <c r="C93" i="1"/>
  <c r="C58" i="8"/>
  <c r="C58" i="6"/>
  <c r="C60" i="6" l="1"/>
  <c r="C60" i="8"/>
  <c r="D83" i="1"/>
  <c r="F75" i="1"/>
  <c r="E75" i="1"/>
  <c r="E83" i="1" s="1"/>
  <c r="E93" i="1" s="1"/>
  <c r="G58" i="1"/>
  <c r="C75" i="8" l="1"/>
  <c r="C75" i="6"/>
  <c r="D58" i="6"/>
  <c r="D58" i="8"/>
  <c r="F58" i="8" s="1"/>
  <c r="G60" i="1"/>
  <c r="D93" i="1"/>
  <c r="F93" i="1" s="1"/>
  <c r="F83" i="1"/>
  <c r="C93" i="8" l="1"/>
  <c r="C93" i="6"/>
  <c r="H58" i="1"/>
  <c r="G75" i="1"/>
  <c r="D60" i="8"/>
  <c r="F60" i="8" s="1"/>
  <c r="D60" i="6"/>
  <c r="C83" i="8"/>
  <c r="C83" i="6"/>
  <c r="G83" i="1" l="1"/>
  <c r="D75" i="8"/>
  <c r="F75" i="8" s="1"/>
  <c r="D75" i="6"/>
  <c r="E58" i="8"/>
  <c r="H58" i="8" s="1"/>
  <c r="H60" i="1"/>
  <c r="E58" i="6"/>
  <c r="H75" i="1" l="1"/>
  <c r="I58" i="1"/>
  <c r="E60" i="6"/>
  <c r="E60" i="8"/>
  <c r="H60" i="8" s="1"/>
  <c r="G93" i="1"/>
  <c r="D83" i="8"/>
  <c r="F83" i="8" s="1"/>
  <c r="D83" i="6"/>
  <c r="D93" i="8" l="1"/>
  <c r="F93" i="8" s="1"/>
  <c r="D93" i="6"/>
  <c r="H83" i="1"/>
  <c r="E75" i="6"/>
  <c r="E75" i="8"/>
  <c r="H75" i="8" s="1"/>
  <c r="G58" i="8"/>
  <c r="J58" i="8" s="1"/>
  <c r="F58" i="6"/>
  <c r="I60" i="1"/>
  <c r="H93" i="1" l="1"/>
  <c r="E83" i="8"/>
  <c r="H83" i="8" s="1"/>
  <c r="E83" i="6"/>
  <c r="J58" i="1"/>
  <c r="I75" i="1"/>
  <c r="F60" i="6"/>
  <c r="G60" i="8"/>
  <c r="J60" i="8" s="1"/>
  <c r="I83" i="1" l="1"/>
  <c r="F75" i="6"/>
  <c r="G75" i="8"/>
  <c r="J75" i="8" s="1"/>
  <c r="G58" i="6"/>
  <c r="I58" i="6" s="1"/>
  <c r="I58" i="8"/>
  <c r="L58" i="8" s="1"/>
  <c r="J60" i="1"/>
  <c r="E93" i="6"/>
  <c r="E93" i="8"/>
  <c r="H93" i="8" s="1"/>
  <c r="J75" i="1" l="1"/>
  <c r="K58" i="1"/>
  <c r="G60" i="6"/>
  <c r="I60" i="6" s="1"/>
  <c r="I60" i="8"/>
  <c r="L60" i="8" s="1"/>
  <c r="I93" i="1"/>
  <c r="G83" i="8"/>
  <c r="J83" i="8" s="1"/>
  <c r="F83" i="6"/>
  <c r="J83" i="1" l="1"/>
  <c r="I75" i="8"/>
  <c r="L75" i="8" s="1"/>
  <c r="G75" i="6"/>
  <c r="I75" i="6" s="1"/>
  <c r="G93" i="8"/>
  <c r="J93" i="8" s="1"/>
  <c r="F93" i="6"/>
  <c r="K58" i="8"/>
  <c r="H58" i="6"/>
  <c r="K60" i="1"/>
  <c r="K75" i="1" l="1"/>
  <c r="H60" i="6"/>
  <c r="K60" i="8"/>
  <c r="J93" i="1"/>
  <c r="I83" i="8"/>
  <c r="L83" i="8" s="1"/>
  <c r="G83" i="6"/>
  <c r="I83" i="6" s="1"/>
  <c r="G93" i="6" l="1"/>
  <c r="I93" i="6" s="1"/>
  <c r="I93" i="8"/>
  <c r="L93" i="8" s="1"/>
  <c r="K83" i="1"/>
  <c r="H75" i="6"/>
  <c r="K75" i="8"/>
  <c r="K93" i="1" l="1"/>
  <c r="K83" i="8"/>
  <c r="H83" i="6"/>
  <c r="K93" i="8" l="1"/>
  <c r="H93" i="6"/>
</calcChain>
</file>

<file path=xl/comments1.xml><?xml version="1.0" encoding="utf-8"?>
<comments xmlns="http://schemas.openxmlformats.org/spreadsheetml/2006/main">
  <authors>
    <author>Dave Smith</author>
  </authors>
  <commentList>
    <comment ref="B5" authorId="0" shapeId="0">
      <text>
        <r>
          <rPr>
            <b/>
            <sz val="8"/>
            <color indexed="81"/>
            <rFont val="Tahoma"/>
            <family val="2"/>
          </rPr>
          <t xml:space="preserve">Enter District Name here
</t>
        </r>
        <r>
          <rPr>
            <sz val="8"/>
            <color indexed="81"/>
            <rFont val="Tahoma"/>
            <family val="2"/>
          </rPr>
          <t xml:space="preserve">
</t>
        </r>
      </text>
    </comment>
    <comment ref="B6" authorId="0" shapeId="0">
      <text>
        <r>
          <rPr>
            <b/>
            <sz val="8"/>
            <color indexed="81"/>
            <rFont val="Tahoma"/>
            <family val="2"/>
          </rPr>
          <t xml:space="preserve">Enter County name here. </t>
        </r>
        <r>
          <rPr>
            <sz val="8"/>
            <color indexed="81"/>
            <rFont val="Tahoma"/>
            <family val="2"/>
          </rPr>
          <t xml:space="preserve">
</t>
        </r>
      </text>
    </comment>
    <comment ref="B7" authorId="0" shapeId="0">
      <text>
        <r>
          <rPr>
            <b/>
            <sz val="8"/>
            <color indexed="81"/>
            <rFont val="Tahoma"/>
            <family val="2"/>
          </rPr>
          <t>Enter Fiscal Year here.  This should be first year 
you are forecasting (i.e. the current fiscal year).</t>
        </r>
        <r>
          <rPr>
            <sz val="8"/>
            <color indexed="81"/>
            <rFont val="Tahoma"/>
            <family val="2"/>
          </rPr>
          <t xml:space="preserve">
</t>
        </r>
      </text>
    </comment>
  </commentList>
</comments>
</file>

<file path=xl/comments2.xml><?xml version="1.0" encoding="utf-8"?>
<comments xmlns="http://schemas.openxmlformats.org/spreadsheetml/2006/main">
  <authors>
    <author>Dave Smith</author>
  </authors>
  <commentList>
    <comment ref="A1" authorId="0" shapeId="0">
      <text>
        <r>
          <rPr>
            <sz val="8"/>
            <color indexed="81"/>
            <rFont val="Tahoma"/>
            <family val="2"/>
          </rPr>
          <t xml:space="preserve">Paste USASFF.CSV 
into this Cell.
</t>
        </r>
      </text>
    </comment>
  </commentList>
</comments>
</file>

<file path=xl/sharedStrings.xml><?xml version="1.0" encoding="utf-8"?>
<sst xmlns="http://schemas.openxmlformats.org/spreadsheetml/2006/main" count="352" uniqueCount="161">
  <si>
    <t xml:space="preserve">Fiscal Year </t>
  </si>
  <si>
    <t>Fiscal Year</t>
  </si>
  <si>
    <t>Average</t>
  </si>
  <si>
    <t>Revenues</t>
  </si>
  <si>
    <t>General Property Tax (Real Estate)</t>
  </si>
  <si>
    <t>Tangible Personal Property Tax</t>
  </si>
  <si>
    <t>Income Tax</t>
  </si>
  <si>
    <t>Total Revenues</t>
  </si>
  <si>
    <t>Other Financing Sources</t>
  </si>
  <si>
    <t>Total Other Financing Sources</t>
  </si>
  <si>
    <t>Total Revenues and Other Financing Sources</t>
  </si>
  <si>
    <t>Expenditures</t>
  </si>
  <si>
    <t>Personal Services</t>
  </si>
  <si>
    <t>Employees' Retirement/Insurance Benefits</t>
  </si>
  <si>
    <t>Purchased Services</t>
  </si>
  <si>
    <t>Supplies and Materials</t>
  </si>
  <si>
    <t>Capital Outlay</t>
  </si>
  <si>
    <t>Debt Service:</t>
  </si>
  <si>
    <t xml:space="preserve">  Principal-Notes</t>
  </si>
  <si>
    <t xml:space="preserve">  Principal-State Loans</t>
  </si>
  <si>
    <t xml:space="preserve">  Principal-State Advancements</t>
  </si>
  <si>
    <t xml:space="preserve">  Principal-HB 264 Loans</t>
  </si>
  <si>
    <t xml:space="preserve">  Principal-Other</t>
  </si>
  <si>
    <t xml:space="preserve">  Interest and Fiscal Charges</t>
  </si>
  <si>
    <t>Other Objects</t>
  </si>
  <si>
    <t>Total Expenditures</t>
  </si>
  <si>
    <t>Other Financing Uses</t>
  </si>
  <si>
    <t>Operating Transfers-Out</t>
  </si>
  <si>
    <t>Advances-Out</t>
  </si>
  <si>
    <t>All Other Financing Uses</t>
  </si>
  <si>
    <t>Total Other Financing Uses</t>
  </si>
  <si>
    <t>Total Expenditures and Other Financing Uses</t>
  </si>
  <si>
    <t>Cash Balance June 30</t>
  </si>
  <si>
    <t>Estimated Encumbrances June 30</t>
  </si>
  <si>
    <t xml:space="preserve">Reservation of Fund Balance  </t>
  </si>
  <si>
    <t xml:space="preserve">     Textbooks and Instructional Materials</t>
  </si>
  <si>
    <t xml:space="preserve">     Capital Improvements</t>
  </si>
  <si>
    <t xml:space="preserve">     Budget Reserve</t>
  </si>
  <si>
    <t xml:space="preserve">     DPIA</t>
  </si>
  <si>
    <t xml:space="preserve">     Debt Service</t>
  </si>
  <si>
    <t xml:space="preserve">     Property Tax Advances</t>
  </si>
  <si>
    <t xml:space="preserve">     Bus Purchases</t>
  </si>
  <si>
    <t xml:space="preserve">  Subtotal</t>
  </si>
  <si>
    <t>Revenue from Replacement/Renewal Levies</t>
  </si>
  <si>
    <t xml:space="preserve">  Income Tax  -  Renewal</t>
  </si>
  <si>
    <t xml:space="preserve">  Property Tax - Renewal or Replacement</t>
  </si>
  <si>
    <t>Cumulative Balance of Replacement/Renewal Levies</t>
  </si>
  <si>
    <t>Revenue from New Levies</t>
  </si>
  <si>
    <t xml:space="preserve">  Income Tax  -  New</t>
  </si>
  <si>
    <t xml:space="preserve">  Property Tax  -  New</t>
  </si>
  <si>
    <t>Cumulative Balance of New Levies</t>
  </si>
  <si>
    <t>Revenue from Future State Advancements</t>
  </si>
  <si>
    <t>Unreserved Fund Balance June 30</t>
  </si>
  <si>
    <t>See accompanying summary of significant forecast assumptions and accounting policies</t>
  </si>
  <si>
    <t>School District Name</t>
  </si>
  <si>
    <t>Sample City Schools</t>
  </si>
  <si>
    <t>County</t>
  </si>
  <si>
    <t>Sample County</t>
  </si>
  <si>
    <t>Forecasted</t>
  </si>
  <si>
    <t>Line</t>
  </si>
  <si>
    <t>Avg Chg</t>
  </si>
  <si>
    <t>Intergovernmental</t>
  </si>
  <si>
    <t xml:space="preserve">  Principal-All (Historical Only)</t>
  </si>
  <si>
    <t>All Other Financing Sources</t>
  </si>
  <si>
    <t>State Emergency Loans and Advancements (Approved)</t>
  </si>
  <si>
    <t>Property Tax Allocation</t>
  </si>
  <si>
    <t>All Other Revenues</t>
  </si>
  <si>
    <t>Proceeds from Sale of Notes</t>
  </si>
  <si>
    <t>Operating Transfers-In</t>
  </si>
  <si>
    <t>Advances-In</t>
  </si>
  <si>
    <t>Actual</t>
  </si>
  <si>
    <t>Schedule of Revenues, Expenditures and Changes in Fund Balances</t>
  </si>
  <si>
    <t>Includes:  General fund, Emergency Levy fund, DPIA fund, Textbook fund and any portion of Debt Service fund related to General fund debt</t>
  </si>
  <si>
    <t>Excess of Revenues and Other Financing Sources over (under) Expenditures and Other Financing Uses</t>
  </si>
  <si>
    <t xml:space="preserve"> </t>
  </si>
  <si>
    <t>Fund Balance June 30 for Certification of Appropriations</t>
  </si>
  <si>
    <t>Cash Balance July 1 - Excluding Proposed Renewal/Replacement and New Levies</t>
  </si>
  <si>
    <t xml:space="preserve"> Fund Balance June 30 for Certification of Contracts, Salary Schedules and Other Obligations</t>
  </si>
  <si>
    <t>Change</t>
  </si>
  <si>
    <t>Five Year Financial Forecast Spreadsheet</t>
  </si>
  <si>
    <t>Instructions</t>
  </si>
  <si>
    <t>Importing Data From  USASFF</t>
  </si>
  <si>
    <t>Getting Started</t>
  </si>
  <si>
    <t>Parameters</t>
  </si>
  <si>
    <t xml:space="preserve">If you choose to import data using USASFF.  You should follow these basic steps:
1)  Run USASFF and review the report.  The text report includes the detail budget/revenue accounts which are included in each line.
2) Download the CSV file (USASFF.CSV) produced by USASFF to your PC or Mac.  Your OECN DAS personnel may need to help you with this step.
3) You should now have both this forecast spreadsheet and the CSV file open in Excel.  Now do the following: </t>
  </si>
  <si>
    <r>
      <t>Tip</t>
    </r>
    <r>
      <rPr>
        <b/>
        <sz val="12"/>
        <rFont val="Arial"/>
        <family val="2"/>
      </rPr>
      <t xml:space="preserve">
</t>
    </r>
    <r>
      <rPr>
        <sz val="10"/>
        <rFont val="Arial"/>
        <family val="2"/>
      </rPr>
      <t xml:space="preserve">Be sure to download the CSV file in the correct </t>
    </r>
    <r>
      <rPr>
        <i/>
        <sz val="10"/>
        <rFont val="Arial"/>
        <family val="2"/>
      </rPr>
      <t xml:space="preserve">mode.
</t>
    </r>
    <r>
      <rPr>
        <sz val="10"/>
        <rFont val="Arial"/>
        <family val="2"/>
      </rPr>
      <t>For example, if using FTP or Kermit, download the CSV file in "ASCII" mode.</t>
    </r>
  </si>
  <si>
    <t>Entering or Correcting Data Manually</t>
  </si>
  <si>
    <t>Completing the Forecast</t>
  </si>
  <si>
    <t>Correcting Common Problems</t>
  </si>
  <si>
    <t>Exporting for use with EMIS (FFIMPORT)</t>
  </si>
  <si>
    <t>Other Suggestions</t>
  </si>
  <si>
    <r>
      <t xml:space="preserve">Note:
</t>
    </r>
    <r>
      <rPr>
        <sz val="10"/>
        <rFont val="Arial"/>
        <family val="2"/>
      </rPr>
      <t>The spreadsheet is compatible with the default options of FFIMPORT.  You do not need to enter any special values in FFIMPORT unless you have added or removed columns from the spreadsheet.</t>
    </r>
  </si>
  <si>
    <t>This spreadsheet was formatted to print acceptably on a laser or inkjet printer.  If you find that the forecast does not print well on a single page with your printer, then you should use File-&gt;Page Setup and change the "Fit to" parameters appropriately.  Most likely, you will want to print one page wide and two pages tall.
If the shading does not print well, or just annoys you, you can remove it easily by selecting the entire forecast sheet and choosing Format-&gt;Cells.  Select the Patterns tab and then 'No color".  This will remove the fill colors from the entire spreadsheet.</t>
  </si>
  <si>
    <t>Historical Annual</t>
  </si>
  <si>
    <t>Average Change</t>
  </si>
  <si>
    <t>Average Annual</t>
  </si>
  <si>
    <t>Summary Forecasted Statement of Revenues, Expenditures and Changes in Fund Balances</t>
  </si>
  <si>
    <t>Percent</t>
  </si>
  <si>
    <t>Schedule of Percentage Changes of Revenues, Expenditures and Changes in Fund Balances</t>
  </si>
  <si>
    <r>
      <t xml:space="preserve">Tip
</t>
    </r>
    <r>
      <rPr>
        <sz val="10"/>
        <rFont val="Arial"/>
        <family val="2"/>
      </rPr>
      <t xml:space="preserve">If you have questions or need assistance using this spreadsheet, visit the USAS forum on the  OECN Public Discussion forums at </t>
    </r>
    <r>
      <rPr>
        <sz val="9"/>
        <rFont val="Arial"/>
        <family val="2"/>
      </rPr>
      <t>http://ssdt.oecn.k12.oh.us/forums</t>
    </r>
    <r>
      <rPr>
        <sz val="10"/>
        <rFont val="Arial"/>
        <family val="2"/>
      </rPr>
      <t xml:space="preserve">
The Forums are a web-based 'discussion' areas (similar to DEC Notes).  Someone from the SSDT will be there to help you.
</t>
    </r>
  </si>
  <si>
    <t>Enter the global parameters below.  These values affect how the headings and calculations function on the other sheets.</t>
  </si>
  <si>
    <t>If you choose not use the data from USASFF, or you are not a state software user, then you must enter the actual values manually.  You may do this by simply switching to the 'Forecast' sheet and enter the values in the appropriate row and column.  There will be formulas in the cells. You may simply type the numeric values over the formulas.  (Note: Once this is done, you may not load the USASFF CSV file later.  If you type over the formulas then the link between the 'Forecast' and 'Data' sheets will be broken.)
Even if you loaded the data from USASFF, you will probably need to make manual changes to correct errors or reclassify revenues or expenditures.  In this case,  you have two choices.  You may correct the values in the 'Data' sheet or you can replace the formulas on the 'Forecast' sheet as described above.  If you make the changes in the 'Data' sheet, then the values will be automatically updated in the 'Forecast' sheet.
When entering manual data, you should not enter any values in lines which contain sub-totals (i.e., Cells that contain a SUM formula).  The subtotals will be adjusted automatically when you change the detailed data.</t>
  </si>
  <si>
    <r>
      <t xml:space="preserve">This spreadsheet was developed by the SSDT to assist school district's in preparing the Five Year Financial Forecast required by HB412 and EMIS.
The spreadsheet may be used alone (by hand entering the values) or in conjunction with the USASFF program provided by the SSDT with the USAS software.   The USASFF program provides a CSV file which can be imported into this spreadsheet to provide the three prior year actual values as well as the expendable/receivable values for the current  year estimate.
</t>
    </r>
    <r>
      <rPr>
        <b/>
        <sz val="10"/>
        <rFont val="Arial"/>
        <family val="2"/>
      </rPr>
      <t xml:space="preserve">Note:  </t>
    </r>
    <r>
      <rPr>
        <sz val="10"/>
        <rFont val="Arial"/>
        <family val="2"/>
      </rPr>
      <t>These instructions assume you are using Microsoft Excel 97 or Excel 2000.  The spreadsheet is believed to be compatible with earlier versions of Excel.  However, the precise steps may vary slightly if you are using a different spreadsheet application.</t>
    </r>
  </si>
  <si>
    <t>Debt Service</t>
  </si>
  <si>
    <t>Note: Do not change cells below this line</t>
  </si>
  <si>
    <t>The cells below are scratch areas used to calculate amounts for use in the Charts sheet.</t>
  </si>
  <si>
    <t>If you remove or change any of these cells, the charts may not function.</t>
  </si>
  <si>
    <r>
      <t xml:space="preserve">This spreadsheet is actually a </t>
    </r>
    <r>
      <rPr>
        <i/>
        <sz val="10"/>
        <rFont val="Arial"/>
        <family val="2"/>
      </rPr>
      <t>'workbook"</t>
    </r>
    <r>
      <rPr>
        <sz val="10"/>
        <rFont val="Arial"/>
        <family val="2"/>
      </rPr>
      <t xml:space="preserve"> which contains multiple </t>
    </r>
    <r>
      <rPr>
        <i/>
        <sz val="10"/>
        <rFont val="Arial"/>
        <family val="2"/>
      </rPr>
      <t>"worksheets"</t>
    </r>
    <r>
      <rPr>
        <sz val="10"/>
        <rFont val="Arial"/>
        <family val="2"/>
      </rPr>
      <t>.  You will need to switch between the various sheets while you prepare the forecast. You are currently viewing the "Instructions" worksheet.  Near the bottom of this window are tabs which allow you to switch between the various sheets.  You should see the following worksheets:
-'Instructions'  is the sheet you are currently viewing
-'Forecast' contains the Five Year Forecast
- 'Parameters' contains global parameters (district's name, FY)
- 'Data' may contain the information imported from USASFF.
Now switch to the 'Parameters' sheet and enter your district's name, county and the fiscal year.  After you enter these values, switch to the 'Forecast' sheet to see that your district name and fiscal year appear in the headings</t>
    </r>
  </si>
  <si>
    <t>a.  Switch to the CSV file and select the entire worksheet.  The easiest way to do this is to click on the upper left corner of the sheet (in the corner adjacent to the column A and row 1 labels.).   Alternatively, you may click-drag from cell A1 through F56 to select the appropriate cells.
b.  On the menu bar, choose Edit-&gt;Copy.  A dashed box should appear around the copied cells.
c.  Switch back to the 'Data' sheet in the Forecast workbook and click on cell A1.
d.  From the menu bar, choose Edit-&gt;Paste.  The data from the CSV file should now appear in the 'Data' sheet.</t>
  </si>
  <si>
    <r>
      <t>4) If you completed the above steps successfully the data from the CSV file should be in the 'Data' sheet of this workbook.  Now switch to the 'Forecast' sheet.  You should see the values from the 'Data' sheet have been automatically placed in the correct locations of the Forecast.  
If you see any error values (e.g. #VALUE, #N/A, etc) then something went wrong during the import.  If this occurs, it is recommended that you start over with a fresh copy of the spreadsheet. (If you have already done a significant amount work in the forecast and don't want to start over, see "</t>
    </r>
    <r>
      <rPr>
        <b/>
        <sz val="10"/>
        <rFont val="Arial"/>
        <family val="2"/>
      </rPr>
      <t>Correcting Common Problems</t>
    </r>
    <r>
      <rPr>
        <sz val="10"/>
        <rFont val="Arial"/>
        <family val="2"/>
      </rPr>
      <t>" below.
After the data is loaded, you can proceed with completing the forecast (see below).</t>
    </r>
  </si>
  <si>
    <t>After importing or entering the actual values,  you must complete the forecast.  USASFF cannot supply all of the information necessary so you must enter the appropriate values in the 'Forecast' sheet.   For example, you must enter values for 'New Levies', and 'Reserve' balances.  It is left to the Treasurer to determine which values are needed to produce a valid and complete forecast.
The spreadsheet does not attempt to calculate values for the forecasted columns of the forecast.   You may either calculate the numbers manually and enter the values in the appropriate column and row, or you devise your own formulas for the forecasted amounts.</t>
  </si>
  <si>
    <r>
      <t xml:space="preserve">Running out of memory
</t>
    </r>
    <r>
      <rPr>
        <sz val="10"/>
        <rFont val="Arial"/>
        <family val="2"/>
      </rPr>
      <t xml:space="preserve">If Excel complains that it is 'out of memory', it's likely that this "Instructions" sheet is too large.  Print the "Instructions" sheet and then delete the instructions (right click on the 'Instructions' tab and choose Delete).
</t>
    </r>
  </si>
  <si>
    <r>
      <t xml:space="preserve">Damaged Formula
</t>
    </r>
    <r>
      <rPr>
        <sz val="10"/>
        <rFont val="Arial"/>
        <family val="2"/>
      </rPr>
      <t>If you accidentally delete or type over a formula, don't panic. The formulas in this spreadsheet were constructed to be easy to fix.  A given formula on the spreadsheet can be recreated very easily.  Simply select a formula from a similar cell that is still working and choose Edit-&gt;Copy.  Then move to the cell with the damaged formula and choose Edit-&gt;Paste Special.  In the dialog box, choose  the 'Formulas' radio button and click OK.
Excel will automatically adjust the formula you copied to have the correct references.</t>
    </r>
  </si>
  <si>
    <r>
      <t xml:space="preserve">Other Problems
</t>
    </r>
    <r>
      <rPr>
        <sz val="10"/>
        <rFont val="Arial"/>
        <family val="2"/>
      </rPr>
      <t xml:space="preserve">If you manage to damage your copy of the spreadsheet in other way, you don't necessarily have to start over.  Your local DA Site may be able to help you recover the spreadsheet.  Alternatively, you can contact the SSDT for assistance.   The best way to do this is via the OECN Forums web site (see link in first "Tip").   We may ask you to upload your spreadsheet to the forum so that we can look at it or repair it for you. </t>
    </r>
  </si>
  <si>
    <t>SSDT "Extras" for the Five Year Forecast</t>
  </si>
  <si>
    <t xml:space="preserve">This version of the SSDT Financial Forecast Spreadsheet has several </t>
  </si>
  <si>
    <t>"Percentage View" sheet</t>
  </si>
  <si>
    <t>"Summary View" sheet</t>
  </si>
  <si>
    <t>"Charts" sheet</t>
  </si>
  <si>
    <t>The Percentage and Summary views are alternative presentations</t>
  </si>
  <si>
    <t>of the Five Year Forecast which you may find useful for presenting</t>
  </si>
  <si>
    <t>examples for providing your own presentations.   Both of these sheets</t>
  </si>
  <si>
    <t xml:space="preserve">The Charts sheet contains several sample Excel charts which </t>
  </si>
  <si>
    <t>display the forecast data graphically.  You may wish to use</t>
  </si>
  <si>
    <t>these charts, in your own documents or use them as examples</t>
  </si>
  <si>
    <t>for creating your own charts.</t>
  </si>
  <si>
    <t>The charts can also be copied and pasted into other documents.</t>
  </si>
  <si>
    <t>For example, you could select one of the charts and choose "Edit-Copy".</t>
  </si>
  <si>
    <t>Then switch to a Word document and choose "Edit-&gt;Paste".   Word and</t>
  </si>
  <si>
    <t>Excel can maintain a "link" to between the document and spreadsheet</t>
  </si>
  <si>
    <t>so that as you modify the forecast data, the document will be updated</t>
  </si>
  <si>
    <t>automatically.</t>
  </si>
  <si>
    <t xml:space="preserve">you may find that the "Extras" cause your computer to </t>
  </si>
  <si>
    <t>run too slowly or run out of memory.  If this happens</t>
  </si>
  <si>
    <t>optional sheets included.</t>
  </si>
  <si>
    <t>The extra sheets consist of the following:</t>
  </si>
  <si>
    <t>The extra sheets are entirely optional and may be deleted or modified</t>
  </si>
  <si>
    <t>as desired.  These sheets will update automatically as you work</t>
  </si>
  <si>
    <t>to your school board or to the public.  You may also use them as</t>
  </si>
  <si>
    <t>were based on similar presentations provided by the AOS spreadsheets.</t>
  </si>
  <si>
    <t>in the 'Data' and 'Forecast' sheets.</t>
  </si>
  <si>
    <t>you  may need to delete the extra sheets.  You may also delete</t>
  </si>
  <si>
    <t>this instructions sheet.</t>
  </si>
  <si>
    <t>Warning:  If you have a slower PC/Mac or one with insufficient memory</t>
  </si>
  <si>
    <t>ADM Forecasts</t>
  </si>
  <si>
    <t xml:space="preserve">  Kindergarten - October Count</t>
  </si>
  <si>
    <t xml:space="preserve">  Grades 1-12 - October Count</t>
  </si>
  <si>
    <t>Restricted Federal Grants-in-Aid - SFSF</t>
  </si>
  <si>
    <t xml:space="preserve">     Fiscal Stabilization</t>
  </si>
  <si>
    <t xml:space="preserve">  Personal Services SFSF</t>
  </si>
  <si>
    <t xml:space="preserve">  Employees Retirement/Insurance Benefits SFSF</t>
  </si>
  <si>
    <t xml:space="preserve">  Purchased Services SFSF</t>
  </si>
  <si>
    <t xml:space="preserve">  Supplies and Materials SFSF</t>
  </si>
  <si>
    <t xml:space="preserve">  Capital Outlay SFSF</t>
  </si>
  <si>
    <t>Total Expenditures - SFSF</t>
  </si>
  <si>
    <t>Restricted Federal Grants-in-Aid- SFSF</t>
  </si>
  <si>
    <t>State Fiscal Stabilization Funds</t>
  </si>
  <si>
    <r>
      <t xml:space="preserve">After you have completed the forecast, you must provide the information to the EMIS-R system.  You may either manually re-enter the data from this spreadsheet, or you may use the OECN FFIMPORT program to import the results of this spreadsheet.
To prepare this spreadsheet for importing into EMIS-R, switch to the 'Forecast' sheet and choose File-&gt;Save As...  Give the file a different name and in the 'Save as Type' field choose 'Text (tab-delimited)'.
The resulting file must then be uploaded to the ITC computer system for loading into EMIS-R using FFIMPORT.  Your ITC personnel may need to help you with the uploading process. The FFIMPORT program will convert this file into a file suitable for use in the EMIS-R flat file process.
</t>
    </r>
    <r>
      <rPr>
        <b/>
        <sz val="10"/>
        <rFont val="Arial"/>
        <family val="2"/>
      </rPr>
      <t xml:space="preserve">Important: </t>
    </r>
    <r>
      <rPr>
        <sz val="10"/>
        <rFont val="Arial"/>
        <family val="2"/>
      </rPr>
      <t>Be certain that you extract the 'Forecast' sheet and not the 'Percentage View' or 'Summary View'.  Only the 'Forecast' sheet has all the information required by EMIS-R.</t>
    </r>
  </si>
  <si>
    <t>SSDT Forecast Spreadsheet: Version 2.01-5</t>
  </si>
  <si>
    <t>Unrestricted State Grants-in-Aid</t>
  </si>
  <si>
    <t>Restricted State Grants-in-Aid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</si>
</sst>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 ;\(&quot;$&quot;#,##0\)"/>
    <numFmt numFmtId="170" formatCode="#,##0.000"/>
    <numFmt numFmtId="171" formatCode="0.000"/>
    <numFmt numFmtId="172" formatCode="0.0%"/>
    <numFmt numFmtId="176" formatCode="#,##0_);[Red]#,##0\-"/>
    <numFmt numFmtId="180" formatCode="#,###_);[Red]#,###\-"/>
    <numFmt numFmtId="183" formatCode="&quot;$&quot;#,###_);[Red]&quot;$&quot;#,###\-"/>
  </numFmts>
  <fonts count="25" x14ac:knownFonts="1">
    <font>
      <sz val="10"/>
      <name val="Arial"/>
    </font>
    <font>
      <b/>
      <sz val="18"/>
      <name val="Arial"/>
    </font>
    <font>
      <b/>
      <sz val="12"/>
      <name val="Arial"/>
    </font>
    <font>
      <b/>
      <sz val="10"/>
      <name val="Arial"/>
    </font>
    <font>
      <i/>
      <sz val="10"/>
      <name val="Arial"/>
      <family val="2"/>
    </font>
    <font>
      <b/>
      <sz val="10"/>
      <name val="Arial"/>
      <family val="2"/>
    </font>
    <font>
      <sz val="8"/>
      <color indexed="81"/>
      <name val="Tahoma"/>
      <family val="2"/>
    </font>
    <font>
      <b/>
      <sz val="8"/>
      <color indexed="81"/>
      <name val="Tahoma"/>
      <family val="2"/>
    </font>
    <font>
      <b/>
      <sz val="14"/>
      <name val="Arial"/>
      <family val="2"/>
    </font>
    <font>
      <sz val="14"/>
      <name val="Arial"/>
      <family val="2"/>
    </font>
    <font>
      <sz val="12"/>
      <name val="Arial"/>
      <family val="2"/>
    </font>
    <font>
      <sz val="11"/>
      <name val="Arial"/>
      <family val="2"/>
    </font>
    <font>
      <i/>
      <sz val="11"/>
      <name val="Arial"/>
      <family val="2"/>
    </font>
    <font>
      <b/>
      <sz val="18"/>
      <name val="Arial"/>
      <family val="2"/>
    </font>
    <font>
      <b/>
      <sz val="16"/>
      <name val="Arial"/>
      <family val="2"/>
    </font>
    <font>
      <b/>
      <sz val="12"/>
      <name val="Arial"/>
      <family val="2"/>
    </font>
    <font>
      <sz val="10"/>
      <name val="Arial"/>
      <family val="2"/>
    </font>
    <font>
      <sz val="10"/>
      <name val="Arial"/>
      <family val="2"/>
    </font>
    <font>
      <i/>
      <sz val="10"/>
      <name val="Arial"/>
      <family val="2"/>
    </font>
    <font>
      <sz val="9"/>
      <name val="Arial"/>
      <family val="2"/>
    </font>
    <font>
      <b/>
      <i/>
      <sz val="10"/>
      <name val="Arial"/>
      <family val="2"/>
    </font>
    <font>
      <b/>
      <sz val="11"/>
      <name val="Arial"/>
      <family val="2"/>
    </font>
    <font>
      <b/>
      <sz val="10"/>
      <color indexed="10"/>
      <name val="Arial"/>
      <family val="2"/>
    </font>
    <font>
      <sz val="10"/>
      <color indexed="10"/>
      <name val="Arial"/>
      <family val="2"/>
    </font>
    <font>
      <sz val="10"/>
      <name val="Arial"/>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9"/>
      </patternFill>
    </fill>
    <fill>
      <patternFill patternType="solid">
        <fgColor indexed="43"/>
        <bgColor indexed="9"/>
      </patternFill>
    </fill>
    <fill>
      <patternFill patternType="solid">
        <fgColor rgb="FFCCFFFF"/>
        <bgColor indexed="64"/>
      </patternFill>
    </fill>
  </fills>
  <borders count="32">
    <border>
      <left/>
      <right/>
      <top/>
      <bottom/>
      <diagonal/>
    </border>
    <border>
      <left/>
      <right style="thin">
        <color indexed="64"/>
      </right>
      <top/>
      <bottom style="thin">
        <color indexed="0"/>
      </bottom>
      <diagonal/>
    </border>
    <border>
      <left style="thin">
        <color indexed="64"/>
      </left>
      <right/>
      <top/>
      <bottom style="thin">
        <color indexed="0"/>
      </bottom>
      <diagonal/>
    </border>
    <border>
      <left/>
      <right/>
      <top/>
      <bottom style="thin">
        <color indexed="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s>
  <cellStyleXfs count="10">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10" fontId="17" fillId="0" borderId="0" applyFont="0" applyFill="0" applyBorder="0" applyAlignment="0" applyProtection="0"/>
    <xf numFmtId="180" fontId="11" fillId="2" borderId="1" applyNumberFormat="0" applyAlignment="0" applyProtection="0">
      <protection locked="0"/>
    </xf>
    <xf numFmtId="180" fontId="11" fillId="3" borderId="1" applyNumberFormat="0" applyAlignment="0" applyProtection="0">
      <protection locked="0"/>
    </xf>
  </cellStyleXfs>
  <cellXfs count="352">
    <xf numFmtId="0" fontId="0" fillId="0" borderId="0" xfId="0"/>
    <xf numFmtId="0" fontId="5" fillId="0" borderId="0" xfId="0" applyFont="1"/>
    <xf numFmtId="3" fontId="0" fillId="0" borderId="0" xfId="1" applyFont="1" applyBorder="1" applyProtection="1">
      <protection locked="0"/>
    </xf>
    <xf numFmtId="0" fontId="0" fillId="0" borderId="0" xfId="0" applyProtection="1">
      <protection locked="0"/>
    </xf>
    <xf numFmtId="3" fontId="0" fillId="0" borderId="0" xfId="1" applyFont="1" applyProtection="1">
      <protection locked="0"/>
    </xf>
    <xf numFmtId="170" fontId="0" fillId="0" borderId="0" xfId="0" applyNumberFormat="1" applyAlignment="1" applyProtection="1">
      <alignment horizontal="center"/>
      <protection locked="0"/>
    </xf>
    <xf numFmtId="0" fontId="3" fillId="0" borderId="0" xfId="0" applyFont="1" applyBorder="1" applyProtection="1">
      <protection locked="0"/>
    </xf>
    <xf numFmtId="38" fontId="0" fillId="0" borderId="0" xfId="0" applyNumberFormat="1" applyProtection="1">
      <protection locked="0"/>
    </xf>
    <xf numFmtId="38" fontId="0" fillId="0" borderId="0" xfId="1" applyNumberFormat="1" applyFont="1" applyFill="1" applyBorder="1" applyProtection="1">
      <protection locked="0"/>
    </xf>
    <xf numFmtId="0" fontId="4" fillId="0" borderId="0" xfId="0" applyFont="1" applyBorder="1" applyProtection="1">
      <protection locked="0"/>
    </xf>
    <xf numFmtId="3" fontId="0" fillId="0" borderId="0" xfId="1" applyFont="1" applyFill="1" applyProtection="1">
      <protection locked="0"/>
    </xf>
    <xf numFmtId="0" fontId="0" fillId="0" borderId="0" xfId="2" applyNumberFormat="1" applyFont="1" applyBorder="1" applyProtection="1">
      <protection locked="0"/>
    </xf>
    <xf numFmtId="0" fontId="0" fillId="0" borderId="0" xfId="2" applyNumberFormat="1" applyFont="1" applyProtection="1">
      <protection locked="0"/>
    </xf>
    <xf numFmtId="164" fontId="0" fillId="0" borderId="0" xfId="2" applyFont="1" applyFill="1" applyProtection="1">
      <protection locked="0"/>
    </xf>
    <xf numFmtId="38" fontId="0" fillId="0" borderId="0" xfId="1" applyNumberFormat="1" applyFont="1" applyProtection="1">
      <protection locked="0"/>
    </xf>
    <xf numFmtId="0" fontId="0" fillId="0" borderId="0" xfId="0" applyAlignment="1" applyProtection="1">
      <alignment horizontal="center"/>
      <protection locked="0"/>
    </xf>
    <xf numFmtId="0" fontId="0" fillId="0" borderId="0" xfId="0" applyBorder="1" applyProtection="1">
      <protection locked="0"/>
    </xf>
    <xf numFmtId="38" fontId="0" fillId="0" borderId="0" xfId="1" applyNumberFormat="1" applyFont="1" applyBorder="1" applyAlignment="1" applyProtection="1">
      <alignment horizontal="centerContinuous"/>
      <protection locked="0"/>
    </xf>
    <xf numFmtId="0" fontId="0" fillId="0" borderId="0" xfId="0" applyAlignment="1" applyProtection="1">
      <alignment horizontal="centerContinuous"/>
      <protection locked="0"/>
    </xf>
    <xf numFmtId="38" fontId="3" fillId="0" borderId="0" xfId="0" applyNumberFormat="1" applyFont="1" applyBorder="1" applyAlignment="1" applyProtection="1">
      <alignment horizontal="centerContinuous"/>
      <protection locked="0"/>
    </xf>
    <xf numFmtId="38" fontId="3" fillId="0" borderId="0" xfId="1" applyNumberFormat="1" applyFont="1" applyBorder="1" applyAlignment="1" applyProtection="1">
      <alignment horizontal="centerContinuous"/>
      <protection locked="0"/>
    </xf>
    <xf numFmtId="0" fontId="3" fillId="0" borderId="0" xfId="0" applyFont="1" applyBorder="1" applyAlignment="1" applyProtection="1">
      <alignment horizontal="centerContinuous"/>
      <protection locked="0"/>
    </xf>
    <xf numFmtId="0" fontId="0" fillId="0" borderId="0" xfId="0" applyFont="1" applyAlignment="1" applyProtection="1">
      <alignment horizontal="centerContinuous"/>
      <protection locked="0"/>
    </xf>
    <xf numFmtId="38" fontId="0" fillId="0" borderId="0" xfId="0" applyNumberFormat="1" applyFont="1" applyAlignment="1" applyProtection="1">
      <alignment horizontal="centerContinuous"/>
      <protection locked="0"/>
    </xf>
    <xf numFmtId="170" fontId="0" fillId="0" borderId="0" xfId="0" applyNumberFormat="1" applyAlignment="1" applyProtection="1">
      <alignment horizontal="centerContinuous"/>
      <protection locked="0"/>
    </xf>
    <xf numFmtId="0" fontId="0" fillId="0" borderId="0" xfId="0" applyFill="1" applyAlignment="1" applyProtection="1">
      <alignment horizontal="centerContinuous"/>
      <protection locked="0"/>
    </xf>
    <xf numFmtId="0" fontId="10" fillId="0" borderId="0" xfId="0" applyFont="1" applyProtection="1">
      <protection locked="0"/>
    </xf>
    <xf numFmtId="170" fontId="11" fillId="0" borderId="0" xfId="0" applyNumberFormat="1" applyFont="1" applyAlignment="1" applyProtection="1">
      <alignment horizontal="center"/>
      <protection locked="0"/>
    </xf>
    <xf numFmtId="0" fontId="12" fillId="0" borderId="0" xfId="0" applyFont="1" applyBorder="1" applyProtection="1">
      <protection locked="0"/>
    </xf>
    <xf numFmtId="0" fontId="11" fillId="0" borderId="0" xfId="0" applyFont="1" applyProtection="1">
      <protection locked="0"/>
    </xf>
    <xf numFmtId="3" fontId="12" fillId="0" borderId="0" xfId="1" applyFont="1" applyFill="1" applyBorder="1" applyProtection="1">
      <protection locked="0"/>
    </xf>
    <xf numFmtId="3" fontId="11" fillId="0" borderId="0" xfId="1" applyFont="1" applyFill="1" applyProtection="1">
      <protection locked="0"/>
    </xf>
    <xf numFmtId="164" fontId="12" fillId="0" borderId="0" xfId="2" applyFont="1" applyBorder="1" applyProtection="1">
      <protection locked="0"/>
    </xf>
    <xf numFmtId="164" fontId="11" fillId="0" borderId="0" xfId="2" applyFont="1" applyProtection="1">
      <protection locked="0"/>
    </xf>
    <xf numFmtId="0" fontId="0" fillId="4" borderId="2" xfId="0" applyNumberFormat="1" applyFont="1" applyFill="1" applyBorder="1" applyAlignment="1" applyProtection="1">
      <alignment horizontal="center"/>
      <protection locked="0"/>
    </xf>
    <xf numFmtId="0" fontId="0" fillId="4" borderId="3" xfId="1" applyNumberFormat="1"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170" fontId="0" fillId="4" borderId="4" xfId="0" applyNumberFormat="1" applyFill="1" applyBorder="1" applyAlignment="1" applyProtection="1">
      <alignment horizontal="center"/>
      <protection locked="0"/>
    </xf>
    <xf numFmtId="0" fontId="0" fillId="4" borderId="5" xfId="0" applyFill="1" applyBorder="1" applyProtection="1">
      <protection locked="0"/>
    </xf>
    <xf numFmtId="170" fontId="0" fillId="4" borderId="6" xfId="0" applyNumberFormat="1" applyFill="1" applyBorder="1" applyAlignment="1" applyProtection="1">
      <alignment horizontal="center"/>
      <protection locked="0"/>
    </xf>
    <xf numFmtId="0" fontId="0" fillId="4" borderId="7" xfId="0" applyFill="1" applyBorder="1" applyProtection="1">
      <protection locked="0"/>
    </xf>
    <xf numFmtId="0" fontId="0" fillId="4" borderId="4" xfId="0" applyFill="1" applyBorder="1" applyAlignment="1" applyProtection="1">
      <alignment horizontal="centerContinuous"/>
      <protection locked="0"/>
    </xf>
    <xf numFmtId="0" fontId="0" fillId="4" borderId="6" xfId="0" applyFill="1" applyBorder="1" applyAlignment="1" applyProtection="1">
      <alignment horizontal="centerContinuous"/>
      <protection locked="0"/>
    </xf>
    <xf numFmtId="0" fontId="3" fillId="0" borderId="0" xfId="0" applyFont="1" applyBorder="1" applyAlignment="1" applyProtection="1">
      <alignment horizontal="centerContinuous" vertical="center"/>
      <protection locked="0"/>
    </xf>
    <xf numFmtId="0" fontId="13" fillId="0" borderId="0" xfId="0" applyFont="1" applyBorder="1" applyAlignment="1" applyProtection="1">
      <alignment horizontal="centerContinuous" vertical="center"/>
      <protection locked="0"/>
    </xf>
    <xf numFmtId="0" fontId="10" fillId="0" borderId="0" xfId="0" applyFont="1" applyAlignment="1" applyProtection="1">
      <alignment horizontal="centerContinuous"/>
      <protection locked="0"/>
    </xf>
    <xf numFmtId="172" fontId="11" fillId="3" borderId="8" xfId="7" applyNumberFormat="1" applyFont="1" applyFill="1" applyBorder="1" applyAlignment="1" applyProtection="1">
      <alignment horizontal="right"/>
      <protection locked="0"/>
    </xf>
    <xf numFmtId="38" fontId="0" fillId="4" borderId="4" xfId="0" applyNumberFormat="1" applyFont="1" applyFill="1" applyBorder="1" applyAlignment="1" applyProtection="1">
      <alignment horizontal="center"/>
      <protection locked="0"/>
    </xf>
    <xf numFmtId="38" fontId="0" fillId="4" borderId="0" xfId="1" applyNumberFormat="1" applyFont="1" applyFill="1" applyBorder="1" applyAlignment="1" applyProtection="1">
      <alignment horizontal="center"/>
      <protection locked="0"/>
    </xf>
    <xf numFmtId="38" fontId="8" fillId="4" borderId="9" xfId="0" applyNumberFormat="1" applyFont="1" applyFill="1" applyBorder="1" applyAlignment="1" applyProtection="1">
      <alignment horizontal="centerContinuous"/>
      <protection locked="0"/>
    </xf>
    <xf numFmtId="38" fontId="0" fillId="4" borderId="10" xfId="1" applyNumberFormat="1" applyFont="1" applyFill="1" applyBorder="1" applyAlignment="1" applyProtection="1">
      <alignment horizontal="centerContinuous"/>
      <protection locked="0"/>
    </xf>
    <xf numFmtId="38" fontId="0" fillId="4" borderId="11" xfId="1" applyNumberFormat="1" applyFont="1" applyFill="1" applyBorder="1" applyAlignment="1" applyProtection="1">
      <alignment horizontal="centerContinuous"/>
      <protection locked="0"/>
    </xf>
    <xf numFmtId="0" fontId="0" fillId="4" borderId="0" xfId="0" applyFill="1" applyBorder="1" applyAlignment="1" applyProtection="1">
      <alignment horizontal="center"/>
      <protection locked="0"/>
    </xf>
    <xf numFmtId="0" fontId="9" fillId="4" borderId="10" xfId="0" applyFont="1" applyFill="1" applyBorder="1" applyAlignment="1" applyProtection="1">
      <alignment horizontal="centerContinuous"/>
      <protection locked="0"/>
    </xf>
    <xf numFmtId="0" fontId="8" fillId="4" borderId="9" xfId="0" applyFont="1" applyFill="1" applyBorder="1" applyAlignment="1" applyProtection="1">
      <alignment horizontal="centerContinuous"/>
      <protection locked="0"/>
    </xf>
    <xf numFmtId="0" fontId="9" fillId="4" borderId="11" xfId="0" applyFont="1" applyFill="1" applyBorder="1" applyAlignment="1" applyProtection="1">
      <alignment horizontal="centerContinuous"/>
      <protection locked="0"/>
    </xf>
    <xf numFmtId="170" fontId="11" fillId="0" borderId="0" xfId="0" applyNumberFormat="1" applyFont="1" applyAlignment="1" applyProtection="1">
      <alignment horizontal="center" vertical="top"/>
      <protection locked="0"/>
    </xf>
    <xf numFmtId="0" fontId="12" fillId="0" borderId="0" xfId="0" applyFont="1" applyBorder="1" applyAlignment="1" applyProtection="1">
      <alignment vertical="top" wrapText="1"/>
      <protection locked="0"/>
    </xf>
    <xf numFmtId="170" fontId="5" fillId="0" borderId="12" xfId="0" applyNumberFormat="1" applyFont="1" applyFill="1" applyBorder="1" applyAlignment="1" applyProtection="1">
      <alignment horizontal="center"/>
      <protection locked="0"/>
    </xf>
    <xf numFmtId="0" fontId="5" fillId="0" borderId="12" xfId="0" applyFont="1" applyFill="1" applyBorder="1" applyProtection="1">
      <protection locked="0"/>
    </xf>
    <xf numFmtId="0" fontId="12" fillId="0" borderId="0" xfId="0" applyFont="1" applyBorder="1" applyAlignment="1" applyProtection="1">
      <alignment wrapText="1"/>
      <protection locked="0"/>
    </xf>
    <xf numFmtId="0" fontId="11" fillId="0" borderId="0" xfId="0" applyFont="1" applyAlignment="1" applyProtection="1">
      <alignment wrapText="1"/>
      <protection locked="0"/>
    </xf>
    <xf numFmtId="0" fontId="0" fillId="0" borderId="4" xfId="0" applyNumberFormat="1" applyFill="1" applyBorder="1" applyProtection="1">
      <protection locked="0"/>
    </xf>
    <xf numFmtId="0" fontId="0" fillId="0" borderId="0" xfId="1" applyNumberFormat="1" applyFont="1" applyFill="1" applyBorder="1" applyProtection="1">
      <protection locked="0"/>
    </xf>
    <xf numFmtId="0" fontId="0" fillId="0" borderId="5" xfId="1" applyNumberFormat="1" applyFont="1" applyFill="1" applyBorder="1" applyProtection="1">
      <protection locked="0"/>
    </xf>
    <xf numFmtId="0" fontId="0" fillId="0" borderId="0" xfId="0" applyFill="1" applyAlignment="1" applyProtection="1">
      <alignment horizontal="left" indent="3"/>
      <protection locked="0"/>
    </xf>
    <xf numFmtId="3" fontId="0" fillId="0" borderId="4" xfId="1" applyFont="1" applyFill="1" applyBorder="1" applyProtection="1">
      <protection locked="0"/>
    </xf>
    <xf numFmtId="3" fontId="0" fillId="0" borderId="0" xfId="1" applyFont="1" applyFill="1" applyBorder="1" applyProtection="1">
      <protection locked="0"/>
    </xf>
    <xf numFmtId="3" fontId="0" fillId="0" borderId="5" xfId="1" applyFont="1" applyFill="1" applyBorder="1" applyProtection="1">
      <protection locked="0"/>
    </xf>
    <xf numFmtId="38" fontId="0" fillId="0" borderId="4" xfId="0" applyNumberFormat="1" applyFill="1" applyBorder="1" applyProtection="1">
      <protection locked="0"/>
    </xf>
    <xf numFmtId="38" fontId="0" fillId="0" borderId="5" xfId="1" applyNumberFormat="1" applyFont="1" applyFill="1" applyBorder="1" applyProtection="1">
      <protection locked="0"/>
    </xf>
    <xf numFmtId="0" fontId="0" fillId="0" borderId="0" xfId="0" applyFill="1" applyAlignment="1" applyProtection="1">
      <alignment horizontal="right"/>
      <protection locked="0"/>
    </xf>
    <xf numFmtId="172" fontId="0" fillId="0" borderId="0" xfId="7" applyNumberFormat="1" applyFont="1" applyFill="1" applyBorder="1" applyAlignment="1" applyProtection="1">
      <alignment horizontal="right"/>
      <protection locked="0"/>
    </xf>
    <xf numFmtId="172" fontId="0" fillId="0" borderId="8" xfId="7" applyNumberFormat="1" applyFont="1" applyFill="1" applyBorder="1" applyAlignment="1" applyProtection="1">
      <alignment horizontal="right"/>
      <protection locked="0"/>
    </xf>
    <xf numFmtId="172" fontId="11" fillId="0" borderId="8" xfId="7" applyNumberFormat="1" applyFont="1" applyFill="1" applyBorder="1" applyAlignment="1" applyProtection="1">
      <alignment horizontal="right"/>
      <protection locked="0"/>
    </xf>
    <xf numFmtId="172" fontId="0" fillId="0" borderId="0" xfId="0" applyNumberFormat="1" applyFill="1" applyAlignment="1" applyProtection="1">
      <alignment horizontal="right"/>
      <protection locked="0"/>
    </xf>
    <xf numFmtId="172" fontId="0" fillId="0" borderId="0" xfId="2" applyNumberFormat="1" applyFont="1" applyFill="1" applyBorder="1" applyAlignment="1" applyProtection="1">
      <alignment horizontal="right"/>
      <protection locked="0"/>
    </xf>
    <xf numFmtId="0" fontId="5" fillId="0" borderId="0" xfId="0" applyFont="1" applyProtection="1">
      <protection locked="0"/>
    </xf>
    <xf numFmtId="172" fontId="11" fillId="2" borderId="8" xfId="7" applyNumberFormat="1" applyFont="1" applyFill="1" applyBorder="1" applyAlignment="1" applyProtection="1">
      <alignment horizontal="right"/>
      <protection locked="0"/>
    </xf>
    <xf numFmtId="172" fontId="0" fillId="2" borderId="8" xfId="7" applyNumberFormat="1" applyFont="1" applyFill="1" applyBorder="1" applyAlignment="1" applyProtection="1">
      <alignment horizontal="right"/>
      <protection locked="0"/>
    </xf>
    <xf numFmtId="172" fontId="11" fillId="3" borderId="13" xfId="7" applyNumberFormat="1" applyFont="1" applyFill="1" applyBorder="1" applyAlignment="1" applyProtection="1">
      <alignment horizontal="right"/>
      <protection locked="0"/>
    </xf>
    <xf numFmtId="172" fontId="11" fillId="2" borderId="10" xfId="7" applyNumberFormat="1" applyFont="1" applyFill="1" applyBorder="1" applyAlignment="1" applyProtection="1">
      <alignment horizontal="right"/>
      <protection locked="0"/>
    </xf>
    <xf numFmtId="172" fontId="0" fillId="0" borderId="4" xfId="0" applyNumberFormat="1" applyFill="1" applyBorder="1" applyAlignment="1" applyProtection="1">
      <alignment horizontal="right"/>
      <protection locked="0"/>
    </xf>
    <xf numFmtId="172" fontId="11" fillId="3" borderId="14" xfId="7" applyNumberFormat="1" applyFont="1" applyFill="1" applyBorder="1" applyAlignment="1" applyProtection="1">
      <alignment horizontal="right"/>
      <protection locked="0"/>
    </xf>
    <xf numFmtId="0" fontId="10" fillId="0" borderId="0" xfId="0" applyFont="1" applyAlignment="1">
      <alignment vertical="top" wrapText="1"/>
    </xf>
    <xf numFmtId="0" fontId="14" fillId="0" borderId="0" xfId="0" applyFont="1" applyAlignment="1" applyProtection="1">
      <protection locked="0"/>
    </xf>
    <xf numFmtId="0" fontId="14" fillId="0" borderId="0" xfId="0" applyFont="1" applyAlignment="1"/>
    <xf numFmtId="0" fontId="14" fillId="0" borderId="0" xfId="0" applyFont="1"/>
    <xf numFmtId="0" fontId="5" fillId="5" borderId="15" xfId="0" applyFont="1" applyFill="1" applyBorder="1" applyAlignment="1">
      <alignment vertical="top" wrapText="1"/>
    </xf>
    <xf numFmtId="0" fontId="0" fillId="0" borderId="0" xfId="0" applyAlignment="1">
      <alignment wrapText="1"/>
    </xf>
    <xf numFmtId="176" fontId="0" fillId="0" borderId="4" xfId="2" applyNumberFormat="1" applyFont="1" applyFill="1" applyBorder="1" applyProtection="1">
      <protection locked="0"/>
    </xf>
    <xf numFmtId="176" fontId="0" fillId="0" borderId="0" xfId="2" applyNumberFormat="1" applyFont="1" applyFill="1" applyBorder="1" applyProtection="1">
      <protection locked="0"/>
    </xf>
    <xf numFmtId="176" fontId="0" fillId="0" borderId="5" xfId="2" applyNumberFormat="1" applyFont="1" applyFill="1" applyBorder="1" applyProtection="1">
      <protection locked="0"/>
    </xf>
    <xf numFmtId="176" fontId="0" fillId="0" borderId="6" xfId="2" applyNumberFormat="1" applyFont="1" applyFill="1" applyBorder="1" applyProtection="1">
      <protection locked="0"/>
    </xf>
    <xf numFmtId="176" fontId="0" fillId="0" borderId="8" xfId="2" applyNumberFormat="1" applyFont="1" applyFill="1" applyBorder="1" applyProtection="1">
      <protection locked="0"/>
    </xf>
    <xf numFmtId="176" fontId="0" fillId="0" borderId="7" xfId="2" applyNumberFormat="1" applyFont="1" applyFill="1" applyBorder="1" applyProtection="1">
      <protection locked="0"/>
    </xf>
    <xf numFmtId="176" fontId="11" fillId="2" borderId="2" xfId="1" applyNumberFormat="1" applyFont="1" applyFill="1" applyBorder="1" applyProtection="1">
      <protection locked="0"/>
    </xf>
    <xf numFmtId="176" fontId="11" fillId="2" borderId="3" xfId="1" applyNumberFormat="1" applyFont="1" applyFill="1" applyBorder="1" applyProtection="1">
      <protection locked="0"/>
    </xf>
    <xf numFmtId="176" fontId="11" fillId="2" borderId="1" xfId="1" applyNumberFormat="1" applyFont="1" applyFill="1" applyBorder="1" applyProtection="1">
      <protection locked="0"/>
    </xf>
    <xf numFmtId="176" fontId="0" fillId="0" borderId="4" xfId="0" applyNumberFormat="1" applyFill="1" applyBorder="1" applyProtection="1">
      <protection locked="0"/>
    </xf>
    <xf numFmtId="176" fontId="0" fillId="0" borderId="0" xfId="0" applyNumberFormat="1" applyFill="1" applyBorder="1" applyProtection="1">
      <protection locked="0"/>
    </xf>
    <xf numFmtId="176" fontId="0" fillId="0" borderId="5" xfId="0" applyNumberFormat="1" applyFill="1" applyBorder="1" applyProtection="1">
      <protection locked="0"/>
    </xf>
    <xf numFmtId="176" fontId="0" fillId="2" borderId="2" xfId="1" applyNumberFormat="1" applyFont="1" applyFill="1" applyBorder="1" applyProtection="1">
      <protection locked="0"/>
    </xf>
    <xf numFmtId="176" fontId="0" fillId="2" borderId="3" xfId="1" applyNumberFormat="1" applyFont="1" applyFill="1" applyBorder="1" applyProtection="1">
      <protection locked="0"/>
    </xf>
    <xf numFmtId="176" fontId="0" fillId="2" borderId="1" xfId="1" applyNumberFormat="1" applyFont="1" applyFill="1" applyBorder="1" applyProtection="1">
      <protection locked="0"/>
    </xf>
    <xf numFmtId="176" fontId="11" fillId="3" borderId="2" xfId="1" applyNumberFormat="1" applyFont="1" applyFill="1" applyBorder="1" applyProtection="1">
      <protection locked="0"/>
    </xf>
    <xf numFmtId="176" fontId="11" fillId="3" borderId="3" xfId="1" applyNumberFormat="1" applyFont="1" applyFill="1" applyBorder="1" applyProtection="1">
      <protection locked="0"/>
    </xf>
    <xf numFmtId="176" fontId="11" fillId="3" borderId="1" xfId="1" applyNumberFormat="1" applyFont="1" applyFill="1" applyBorder="1" applyProtection="1">
      <protection locked="0"/>
    </xf>
    <xf numFmtId="176" fontId="0" fillId="2" borderId="6" xfId="1" applyNumberFormat="1" applyFont="1" applyFill="1" applyBorder="1" applyProtection="1">
      <protection locked="0"/>
    </xf>
    <xf numFmtId="176" fontId="0" fillId="2" borderId="8" xfId="1" applyNumberFormat="1" applyFont="1" applyFill="1" applyBorder="1" applyProtection="1">
      <protection locked="0"/>
    </xf>
    <xf numFmtId="176" fontId="0" fillId="2" borderId="7" xfId="1" applyNumberFormat="1" applyFont="1" applyFill="1" applyBorder="1" applyProtection="1">
      <protection locked="0"/>
    </xf>
    <xf numFmtId="176" fontId="11" fillId="3" borderId="13" xfId="1" applyNumberFormat="1" applyFont="1" applyFill="1" applyBorder="1" applyAlignment="1" applyProtection="1">
      <alignment horizontal="right"/>
      <protection locked="0"/>
    </xf>
    <xf numFmtId="176" fontId="11" fillId="3" borderId="12" xfId="1" applyNumberFormat="1" applyFont="1" applyFill="1" applyBorder="1" applyAlignment="1" applyProtection="1">
      <alignment horizontal="right"/>
      <protection locked="0"/>
    </xf>
    <xf numFmtId="176" fontId="11" fillId="3" borderId="16" xfId="1" applyNumberFormat="1" applyFont="1" applyFill="1" applyBorder="1" applyAlignment="1" applyProtection="1">
      <alignment horizontal="right"/>
      <protection locked="0"/>
    </xf>
    <xf numFmtId="176" fontId="11" fillId="0" borderId="6" xfId="2" applyNumberFormat="1" applyFont="1" applyFill="1" applyBorder="1" applyProtection="1">
      <protection locked="0"/>
    </xf>
    <xf numFmtId="176" fontId="11" fillId="0" borderId="8" xfId="2" applyNumberFormat="1" applyFont="1" applyFill="1" applyBorder="1" applyProtection="1">
      <protection locked="0"/>
    </xf>
    <xf numFmtId="176" fontId="11" fillId="0" borderId="7" xfId="2" applyNumberFormat="1" applyFont="1" applyFill="1" applyBorder="1" applyProtection="1">
      <protection locked="0"/>
    </xf>
    <xf numFmtId="176" fontId="11" fillId="0" borderId="2" xfId="1" applyNumberFormat="1" applyFont="1" applyFill="1" applyBorder="1" applyProtection="1">
      <protection locked="0"/>
    </xf>
    <xf numFmtId="176" fontId="11" fillId="0" borderId="3" xfId="1" applyNumberFormat="1" applyFont="1" applyFill="1" applyBorder="1" applyProtection="1">
      <protection locked="0"/>
    </xf>
    <xf numFmtId="176" fontId="11" fillId="0" borderId="1" xfId="1" applyNumberFormat="1" applyFont="1" applyFill="1" applyBorder="1" applyProtection="1">
      <protection locked="0"/>
    </xf>
    <xf numFmtId="176" fontId="0" fillId="0" borderId="4" xfId="1" applyNumberFormat="1" applyFont="1" applyFill="1" applyBorder="1" applyProtection="1">
      <protection locked="0"/>
    </xf>
    <xf numFmtId="176" fontId="0" fillId="0" borderId="0" xfId="1" applyNumberFormat="1" applyFont="1" applyFill="1" applyBorder="1" applyProtection="1">
      <protection locked="0"/>
    </xf>
    <xf numFmtId="176" fontId="0" fillId="0" borderId="5" xfId="1" applyNumberFormat="1" applyFont="1" applyFill="1" applyBorder="1" applyProtection="1">
      <protection locked="0"/>
    </xf>
    <xf numFmtId="176" fontId="11" fillId="0" borderId="9" xfId="1" applyNumberFormat="1" applyFont="1" applyFill="1" applyBorder="1" applyProtection="1">
      <protection locked="0"/>
    </xf>
    <xf numFmtId="176" fontId="11" fillId="0" borderId="10" xfId="1" applyNumberFormat="1" applyFont="1" applyFill="1" applyBorder="1" applyProtection="1">
      <protection locked="0"/>
    </xf>
    <xf numFmtId="176" fontId="11" fillId="0" borderId="11" xfId="1" applyNumberFormat="1" applyFont="1" applyFill="1" applyBorder="1" applyProtection="1">
      <protection locked="0"/>
    </xf>
    <xf numFmtId="176" fontId="11" fillId="2" borderId="9" xfId="1" applyNumberFormat="1" applyFont="1" applyFill="1" applyBorder="1" applyProtection="1">
      <protection locked="0"/>
    </xf>
    <xf numFmtId="176" fontId="11" fillId="2" borderId="10" xfId="1" applyNumberFormat="1" applyFont="1" applyFill="1" applyBorder="1" applyProtection="1">
      <protection locked="0"/>
    </xf>
    <xf numFmtId="176" fontId="11" fillId="2" borderId="11" xfId="1" applyNumberFormat="1" applyFont="1" applyFill="1" applyBorder="1" applyProtection="1">
      <protection locked="0"/>
    </xf>
    <xf numFmtId="176" fontId="11" fillId="3" borderId="17" xfId="2" applyNumberFormat="1" applyFont="1" applyFill="1" applyBorder="1" applyProtection="1">
      <protection locked="0"/>
    </xf>
    <xf numFmtId="176" fontId="11" fillId="3" borderId="14" xfId="2" applyNumberFormat="1" applyFont="1" applyFill="1" applyBorder="1" applyProtection="1">
      <protection locked="0"/>
    </xf>
    <xf numFmtId="176" fontId="11" fillId="3" borderId="18" xfId="2" applyNumberFormat="1" applyFont="1" applyFill="1" applyBorder="1" applyProtection="1">
      <protection locked="0"/>
    </xf>
    <xf numFmtId="180" fontId="0" fillId="0" borderId="0" xfId="2" applyNumberFormat="1" applyFont="1" applyFill="1" applyBorder="1" applyProtection="1">
      <protection locked="0"/>
    </xf>
    <xf numFmtId="180" fontId="0" fillId="0" borderId="0" xfId="1" applyNumberFormat="1" applyFont="1" applyFill="1" applyBorder="1" applyProtection="1">
      <protection locked="0"/>
    </xf>
    <xf numFmtId="180" fontId="11" fillId="2" borderId="2" xfId="1" applyNumberFormat="1" applyFont="1" applyFill="1" applyBorder="1" applyProtection="1">
      <protection locked="0"/>
    </xf>
    <xf numFmtId="180" fontId="11" fillId="2" borderId="3" xfId="1" applyNumberFormat="1" applyFont="1" applyFill="1" applyBorder="1" applyProtection="1">
      <protection locked="0"/>
    </xf>
    <xf numFmtId="180" fontId="11" fillId="2" borderId="1" xfId="1" applyNumberFormat="1" applyFont="1" applyFill="1" applyBorder="1" applyProtection="1">
      <protection locked="0"/>
    </xf>
    <xf numFmtId="180" fontId="0" fillId="0" borderId="4" xfId="0" applyNumberFormat="1" applyFill="1" applyBorder="1" applyProtection="1">
      <protection locked="0"/>
    </xf>
    <xf numFmtId="180" fontId="0" fillId="0" borderId="0" xfId="0" applyNumberFormat="1" applyFill="1" applyBorder="1" applyProtection="1">
      <protection locked="0"/>
    </xf>
    <xf numFmtId="180" fontId="0" fillId="0" borderId="5" xfId="0" applyNumberFormat="1" applyFill="1" applyBorder="1" applyProtection="1">
      <protection locked="0"/>
    </xf>
    <xf numFmtId="180" fontId="0" fillId="0" borderId="4" xfId="1" applyNumberFormat="1" applyFont="1" applyFill="1" applyBorder="1" applyProtection="1">
      <protection locked="0"/>
    </xf>
    <xf numFmtId="180" fontId="0" fillId="0" borderId="5" xfId="1" applyNumberFormat="1" applyFont="1" applyFill="1" applyBorder="1" applyProtection="1">
      <protection locked="0"/>
    </xf>
    <xf numFmtId="180" fontId="0" fillId="0" borderId="4" xfId="2" applyNumberFormat="1" applyFont="1" applyFill="1" applyBorder="1" applyProtection="1">
      <protection locked="0"/>
    </xf>
    <xf numFmtId="180" fontId="0" fillId="0" borderId="6" xfId="2" applyNumberFormat="1" applyFont="1" applyFill="1" applyBorder="1" applyProtection="1">
      <protection locked="0"/>
    </xf>
    <xf numFmtId="180" fontId="0" fillId="2" borderId="3" xfId="1" applyNumberFormat="1" applyFont="1" applyFill="1" applyBorder="1" applyProtection="1">
      <protection locked="0"/>
    </xf>
    <xf numFmtId="180" fontId="0" fillId="2" borderId="1" xfId="1" applyNumberFormat="1" applyFont="1" applyFill="1" applyBorder="1" applyProtection="1">
      <protection locked="0"/>
    </xf>
    <xf numFmtId="180" fontId="11" fillId="3" borderId="2" xfId="1" applyNumberFormat="1" applyFont="1" applyFill="1" applyBorder="1" applyProtection="1">
      <protection locked="0"/>
    </xf>
    <xf numFmtId="180" fontId="11" fillId="3" borderId="3" xfId="1" applyNumberFormat="1" applyFont="1" applyFill="1" applyBorder="1" applyProtection="1">
      <protection locked="0"/>
    </xf>
    <xf numFmtId="180" fontId="11" fillId="3" borderId="1" xfId="1" applyNumberFormat="1" applyFont="1" applyFill="1" applyBorder="1" applyProtection="1">
      <protection locked="0"/>
    </xf>
    <xf numFmtId="180" fontId="0" fillId="2" borderId="6" xfId="2" applyNumberFormat="1" applyFont="1" applyFill="1" applyBorder="1" applyProtection="1">
      <protection locked="0"/>
    </xf>
    <xf numFmtId="180" fontId="11" fillId="3" borderId="13" xfId="1" applyNumberFormat="1" applyFont="1" applyFill="1" applyBorder="1" applyAlignment="1" applyProtection="1">
      <alignment horizontal="right"/>
      <protection locked="0"/>
    </xf>
    <xf numFmtId="180" fontId="11" fillId="3" borderId="12" xfId="1" applyNumberFormat="1" applyFont="1" applyFill="1" applyBorder="1" applyAlignment="1" applyProtection="1">
      <alignment horizontal="right"/>
      <protection locked="0"/>
    </xf>
    <xf numFmtId="180" fontId="11" fillId="3" borderId="16" xfId="1" applyNumberFormat="1" applyFont="1" applyFill="1" applyBorder="1" applyAlignment="1" applyProtection="1">
      <alignment horizontal="right"/>
      <protection locked="0"/>
    </xf>
    <xf numFmtId="180" fontId="11" fillId="0" borderId="6" xfId="2" applyNumberFormat="1" applyFont="1" applyFill="1" applyBorder="1" applyProtection="1">
      <protection locked="0"/>
    </xf>
    <xf numFmtId="180" fontId="11" fillId="0" borderId="3" xfId="1" applyNumberFormat="1" applyFont="1" applyFill="1" applyBorder="1" applyProtection="1">
      <protection locked="0"/>
    </xf>
    <xf numFmtId="180" fontId="11" fillId="0" borderId="1" xfId="1" applyNumberFormat="1" applyFont="1" applyFill="1" applyBorder="1" applyProtection="1">
      <protection locked="0"/>
    </xf>
    <xf numFmtId="180" fontId="0" fillId="0" borderId="5" xfId="2" applyNumberFormat="1" applyFont="1" applyFill="1" applyBorder="1" applyProtection="1">
      <protection locked="0"/>
    </xf>
    <xf numFmtId="180" fontId="11" fillId="2" borderId="9" xfId="1" applyNumberFormat="1" applyFont="1" applyFill="1" applyBorder="1" applyProtection="1">
      <protection locked="0"/>
    </xf>
    <xf numFmtId="180" fontId="11" fillId="2" borderId="10" xfId="1" applyNumberFormat="1" applyFont="1" applyFill="1" applyBorder="1" applyProtection="1">
      <protection locked="0"/>
    </xf>
    <xf numFmtId="180" fontId="11" fillId="2" borderId="11" xfId="1" applyNumberFormat="1" applyFont="1" applyFill="1" applyBorder="1" applyProtection="1">
      <protection locked="0"/>
    </xf>
    <xf numFmtId="180" fontId="0" fillId="0" borderId="6" xfId="0" applyNumberFormat="1" applyFill="1" applyBorder="1" applyProtection="1">
      <protection locked="0"/>
    </xf>
    <xf numFmtId="180" fontId="11" fillId="3" borderId="17" xfId="2" applyNumberFormat="1" applyFont="1" applyFill="1" applyBorder="1" applyProtection="1">
      <protection locked="0"/>
    </xf>
    <xf numFmtId="180" fontId="11" fillId="3" borderId="14" xfId="2" applyNumberFormat="1" applyFont="1" applyFill="1" applyBorder="1" applyProtection="1">
      <protection locked="0"/>
    </xf>
    <xf numFmtId="180" fontId="11" fillId="3" borderId="18" xfId="2" applyNumberFormat="1" applyFont="1" applyFill="1" applyBorder="1" applyProtection="1">
      <protection locked="0"/>
    </xf>
    <xf numFmtId="0" fontId="0" fillId="4" borderId="19" xfId="0" applyFill="1" applyBorder="1" applyAlignment="1" applyProtection="1">
      <alignment horizontal="center"/>
      <protection locked="0"/>
    </xf>
    <xf numFmtId="172" fontId="11" fillId="2" borderId="1" xfId="8" applyNumberFormat="1" applyProtection="1">
      <protection locked="0"/>
    </xf>
    <xf numFmtId="180" fontId="11" fillId="3" borderId="1" xfId="9" applyProtection="1">
      <protection locked="0"/>
    </xf>
    <xf numFmtId="180" fontId="0" fillId="0" borderId="8" xfId="2" applyNumberFormat="1" applyFont="1" applyFill="1" applyBorder="1" applyProtection="1">
      <protection locked="0"/>
    </xf>
    <xf numFmtId="180" fontId="11" fillId="2" borderId="11" xfId="8" applyNumberFormat="1" applyBorder="1" applyProtection="1">
      <protection locked="0"/>
    </xf>
    <xf numFmtId="172" fontId="0" fillId="0" borderId="20" xfId="1" applyNumberFormat="1" applyFont="1" applyBorder="1" applyProtection="1">
      <protection locked="0"/>
    </xf>
    <xf numFmtId="172" fontId="0" fillId="0" borderId="21" xfId="1" applyNumberFormat="1" applyFont="1" applyBorder="1" applyProtection="1">
      <protection locked="0"/>
    </xf>
    <xf numFmtId="172" fontId="11" fillId="2" borderId="5" xfId="8" applyNumberFormat="1" applyBorder="1" applyProtection="1">
      <protection locked="0"/>
    </xf>
    <xf numFmtId="172" fontId="0" fillId="0" borderId="22" xfId="0" applyNumberFormat="1" applyBorder="1" applyProtection="1">
      <protection locked="0"/>
    </xf>
    <xf numFmtId="172" fontId="0" fillId="0" borderId="20" xfId="0" applyNumberFormat="1" applyBorder="1" applyProtection="1">
      <protection locked="0"/>
    </xf>
    <xf numFmtId="180" fontId="11" fillId="3" borderId="5" xfId="9" applyBorder="1" applyProtection="1">
      <protection locked="0"/>
    </xf>
    <xf numFmtId="172" fontId="0" fillId="0" borderId="20" xfId="2" applyNumberFormat="1" applyFont="1" applyFill="1" applyBorder="1" applyProtection="1">
      <protection locked="0"/>
    </xf>
    <xf numFmtId="172" fontId="0" fillId="0" borderId="21" xfId="0" applyNumberFormat="1" applyBorder="1" applyProtection="1">
      <protection locked="0"/>
    </xf>
    <xf numFmtId="172" fontId="0" fillId="0" borderId="15" xfId="1" applyNumberFormat="1" applyFont="1" applyBorder="1" applyProtection="1">
      <protection locked="0"/>
    </xf>
    <xf numFmtId="172" fontId="11" fillId="2" borderId="11" xfId="8" applyNumberFormat="1" applyBorder="1" applyProtection="1">
      <protection locked="0"/>
    </xf>
    <xf numFmtId="180" fontId="11" fillId="3" borderId="1" xfId="9" applyNumberFormat="1" applyProtection="1">
      <protection locked="0"/>
    </xf>
    <xf numFmtId="172" fontId="11" fillId="3" borderId="23" xfId="9" applyNumberFormat="1" applyBorder="1" applyProtection="1">
      <protection locked="0"/>
    </xf>
    <xf numFmtId="3" fontId="17" fillId="0" borderId="4" xfId="1" applyFont="1" applyFill="1" applyBorder="1" applyProtection="1">
      <protection locked="0"/>
    </xf>
    <xf numFmtId="3" fontId="17" fillId="0" borderId="0" xfId="1" applyFont="1" applyFill="1" applyBorder="1" applyProtection="1">
      <protection locked="0"/>
    </xf>
    <xf numFmtId="3" fontId="17" fillId="0" borderId="5" xfId="1" applyFont="1" applyFill="1" applyBorder="1" applyProtection="1">
      <protection locked="0"/>
    </xf>
    <xf numFmtId="3" fontId="17" fillId="0" borderId="0" xfId="1" applyFont="1" applyBorder="1" applyProtection="1">
      <protection locked="0"/>
    </xf>
    <xf numFmtId="172" fontId="17" fillId="0" borderId="0" xfId="7" applyNumberFormat="1" applyFont="1" applyFill="1" applyBorder="1" applyAlignment="1" applyProtection="1">
      <alignment horizontal="right"/>
      <protection locked="0"/>
    </xf>
    <xf numFmtId="180" fontId="17" fillId="0" borderId="24" xfId="2" applyNumberFormat="1" applyFont="1" applyFill="1" applyBorder="1" applyProtection="1">
      <protection locked="0"/>
    </xf>
    <xf numFmtId="180" fontId="17" fillId="0" borderId="25" xfId="2" applyNumberFormat="1" applyFont="1" applyFill="1" applyBorder="1" applyProtection="1">
      <protection locked="0"/>
    </xf>
    <xf numFmtId="180" fontId="17" fillId="0" borderId="26" xfId="2" applyNumberFormat="1" applyFont="1" applyFill="1" applyBorder="1" applyProtection="1">
      <protection locked="0"/>
    </xf>
    <xf numFmtId="3" fontId="17" fillId="0" borderId="0" xfId="1" applyFont="1" applyProtection="1">
      <protection locked="0"/>
    </xf>
    <xf numFmtId="180" fontId="17" fillId="0" borderId="4" xfId="2" applyNumberFormat="1" applyFont="1" applyFill="1" applyBorder="1" applyProtection="1">
      <protection locked="0"/>
    </xf>
    <xf numFmtId="180" fontId="17" fillId="0" borderId="0" xfId="2" applyNumberFormat="1" applyFont="1" applyFill="1" applyBorder="1" applyProtection="1">
      <protection locked="0"/>
    </xf>
    <xf numFmtId="180" fontId="17" fillId="0" borderId="4" xfId="1" applyNumberFormat="1" applyFont="1" applyFill="1" applyBorder="1" applyProtection="1">
      <protection locked="0"/>
    </xf>
    <xf numFmtId="180" fontId="17" fillId="0" borderId="6" xfId="2" applyNumberFormat="1" applyFont="1" applyFill="1" applyBorder="1" applyProtection="1">
      <protection locked="0"/>
    </xf>
    <xf numFmtId="180" fontId="17" fillId="0" borderId="8" xfId="2" applyNumberFormat="1" applyFont="1" applyFill="1" applyBorder="1" applyProtection="1">
      <protection locked="0"/>
    </xf>
    <xf numFmtId="180" fontId="17" fillId="0" borderId="0" xfId="1" applyNumberFormat="1" applyFont="1" applyFill="1" applyBorder="1" applyProtection="1">
      <protection locked="0"/>
    </xf>
    <xf numFmtId="180" fontId="17" fillId="0" borderId="5" xfId="1" applyNumberFormat="1" applyFont="1" applyFill="1" applyBorder="1" applyProtection="1">
      <protection locked="0"/>
    </xf>
    <xf numFmtId="3" fontId="17" fillId="0" borderId="0" xfId="1" applyFont="1" applyFill="1" applyProtection="1">
      <protection locked="0"/>
    </xf>
    <xf numFmtId="0" fontId="17" fillId="0" borderId="0" xfId="2" applyNumberFormat="1" applyFont="1" applyBorder="1" applyProtection="1">
      <protection locked="0"/>
    </xf>
    <xf numFmtId="0" fontId="17" fillId="0" borderId="0" xfId="2" applyNumberFormat="1" applyFont="1" applyProtection="1">
      <protection locked="0"/>
    </xf>
    <xf numFmtId="164" fontId="17" fillId="0" borderId="0" xfId="2" applyFont="1" applyFill="1" applyProtection="1">
      <protection locked="0"/>
    </xf>
    <xf numFmtId="172" fontId="17" fillId="0" borderId="0" xfId="2" applyNumberFormat="1" applyFont="1" applyFill="1" applyBorder="1" applyProtection="1">
      <protection locked="0"/>
    </xf>
    <xf numFmtId="172" fontId="17" fillId="0" borderId="8" xfId="2" applyNumberFormat="1" applyFont="1" applyFill="1" applyBorder="1" applyProtection="1">
      <protection locked="0"/>
    </xf>
    <xf numFmtId="172" fontId="17" fillId="0" borderId="0" xfId="1" applyNumberFormat="1" applyFont="1" applyFill="1" applyBorder="1" applyProtection="1">
      <protection locked="0"/>
    </xf>
    <xf numFmtId="172" fontId="0" fillId="0" borderId="0" xfId="0" applyNumberFormat="1" applyFill="1" applyBorder="1" applyProtection="1">
      <protection locked="0"/>
    </xf>
    <xf numFmtId="172" fontId="11" fillId="3" borderId="14" xfId="2" applyNumberFormat="1" applyFont="1" applyFill="1" applyBorder="1" applyProtection="1">
      <protection locked="0"/>
    </xf>
    <xf numFmtId="172" fontId="17" fillId="0" borderId="5" xfId="2" applyNumberFormat="1" applyFont="1" applyFill="1" applyBorder="1" applyProtection="1">
      <protection locked="0"/>
    </xf>
    <xf numFmtId="172" fontId="17" fillId="0" borderId="7" xfId="2" applyNumberFormat="1" applyFont="1" applyFill="1" applyBorder="1" applyProtection="1">
      <protection locked="0"/>
    </xf>
    <xf numFmtId="180" fontId="0" fillId="0" borderId="24" xfId="0" applyNumberFormat="1" applyFill="1" applyBorder="1" applyProtection="1">
      <protection locked="0"/>
    </xf>
    <xf numFmtId="180" fontId="0" fillId="0" borderId="26" xfId="0" applyNumberFormat="1" applyFill="1" applyBorder="1" applyProtection="1">
      <protection locked="0"/>
    </xf>
    <xf numFmtId="172" fontId="17" fillId="0" borderId="5" xfId="1" applyNumberFormat="1" applyFont="1" applyFill="1" applyBorder="1" applyProtection="1">
      <protection locked="0"/>
    </xf>
    <xf numFmtId="180" fontId="11" fillId="2" borderId="0" xfId="8" applyNumberFormat="1" applyBorder="1" applyProtection="1">
      <protection locked="0"/>
    </xf>
    <xf numFmtId="180" fontId="11" fillId="3" borderId="0" xfId="9" applyBorder="1" applyProtection="1">
      <protection locked="0"/>
    </xf>
    <xf numFmtId="172" fontId="11" fillId="2" borderId="0" xfId="8" applyNumberFormat="1" applyBorder="1" applyProtection="1">
      <protection locked="0"/>
    </xf>
    <xf numFmtId="172" fontId="11" fillId="3" borderId="0" xfId="1" applyNumberFormat="1" applyFont="1" applyFill="1" applyBorder="1" applyProtection="1">
      <protection locked="0"/>
    </xf>
    <xf numFmtId="180" fontId="11" fillId="2" borderId="24" xfId="8" applyNumberFormat="1" applyBorder="1" applyProtection="1">
      <protection locked="0"/>
    </xf>
    <xf numFmtId="172" fontId="11" fillId="2" borderId="26" xfId="8" applyNumberFormat="1" applyBorder="1" applyProtection="1">
      <protection locked="0"/>
    </xf>
    <xf numFmtId="3" fontId="17" fillId="0" borderId="25" xfId="1" applyFont="1" applyFill="1" applyBorder="1" applyProtection="1">
      <protection locked="0"/>
    </xf>
    <xf numFmtId="180" fontId="11" fillId="2" borderId="25" xfId="8" applyNumberFormat="1" applyBorder="1" applyProtection="1">
      <protection locked="0"/>
    </xf>
    <xf numFmtId="180" fontId="11" fillId="2" borderId="4" xfId="8" applyNumberFormat="1" applyBorder="1" applyProtection="1">
      <protection locked="0"/>
    </xf>
    <xf numFmtId="172" fontId="11" fillId="2" borderId="25" xfId="8" applyNumberFormat="1" applyBorder="1" applyProtection="1">
      <protection locked="0"/>
    </xf>
    <xf numFmtId="180" fontId="0" fillId="0" borderId="25" xfId="0" applyNumberFormat="1" applyFill="1" applyBorder="1" applyProtection="1">
      <protection locked="0"/>
    </xf>
    <xf numFmtId="180" fontId="11" fillId="3" borderId="0" xfId="1" applyNumberFormat="1" applyFont="1" applyFill="1" applyBorder="1" applyProtection="1">
      <protection locked="0"/>
    </xf>
    <xf numFmtId="180" fontId="11" fillId="3" borderId="4" xfId="1" applyNumberFormat="1" applyFont="1" applyFill="1" applyBorder="1" applyProtection="1">
      <protection locked="0"/>
    </xf>
    <xf numFmtId="172" fontId="11" fillId="3" borderId="5" xfId="1" applyNumberFormat="1" applyFont="1" applyFill="1" applyBorder="1" applyProtection="1">
      <protection locked="0"/>
    </xf>
    <xf numFmtId="172" fontId="0" fillId="0" borderId="5" xfId="0" applyNumberFormat="1" applyFill="1" applyBorder="1" applyProtection="1">
      <protection locked="0"/>
    </xf>
    <xf numFmtId="180" fontId="11" fillId="3" borderId="0" xfId="1" applyNumberFormat="1" applyFont="1" applyFill="1" applyBorder="1" applyAlignment="1" applyProtection="1">
      <alignment horizontal="right"/>
      <protection locked="0"/>
    </xf>
    <xf numFmtId="172" fontId="11" fillId="3" borderId="0" xfId="1" applyNumberFormat="1" applyFont="1" applyFill="1" applyBorder="1" applyAlignment="1" applyProtection="1">
      <alignment horizontal="right"/>
      <protection locked="0"/>
    </xf>
    <xf numFmtId="180" fontId="11" fillId="3" borderId="24" xfId="1" applyNumberFormat="1" applyFont="1" applyFill="1" applyBorder="1" applyProtection="1">
      <protection locked="0"/>
    </xf>
    <xf numFmtId="180" fontId="11" fillId="3" borderId="25" xfId="1" applyNumberFormat="1" applyFont="1" applyFill="1" applyBorder="1" applyProtection="1">
      <protection locked="0"/>
    </xf>
    <xf numFmtId="172" fontId="11" fillId="3" borderId="25" xfId="1" applyNumberFormat="1" applyFont="1" applyFill="1" applyBorder="1" applyProtection="1">
      <protection locked="0"/>
    </xf>
    <xf numFmtId="172" fontId="11" fillId="3" borderId="26" xfId="1" applyNumberFormat="1" applyFont="1" applyFill="1" applyBorder="1" applyProtection="1">
      <protection locked="0"/>
    </xf>
    <xf numFmtId="180" fontId="11" fillId="3" borderId="4" xfId="1" applyNumberFormat="1" applyFont="1" applyFill="1" applyBorder="1" applyAlignment="1" applyProtection="1">
      <alignment horizontal="right"/>
      <protection locked="0"/>
    </xf>
    <xf numFmtId="172" fontId="11" fillId="3" borderId="5" xfId="1" applyNumberFormat="1" applyFont="1" applyFill="1" applyBorder="1" applyAlignment="1" applyProtection="1">
      <alignment horizontal="right"/>
      <protection locked="0"/>
    </xf>
    <xf numFmtId="180" fontId="11" fillId="0" borderId="0" xfId="1" applyNumberFormat="1" applyFont="1" applyFill="1" applyBorder="1" applyProtection="1">
      <protection locked="0"/>
    </xf>
    <xf numFmtId="172" fontId="11" fillId="0" borderId="0" xfId="1" applyNumberFormat="1" applyFont="1" applyFill="1" applyBorder="1" applyProtection="1">
      <protection locked="0"/>
    </xf>
    <xf numFmtId="180" fontId="11" fillId="0" borderId="4" xfId="2" applyNumberFormat="1" applyFont="1" applyFill="1" applyBorder="1" applyProtection="1">
      <protection locked="0"/>
    </xf>
    <xf numFmtId="172" fontId="11" fillId="0" borderId="5" xfId="1" applyNumberFormat="1" applyFont="1" applyFill="1" applyBorder="1" applyProtection="1">
      <protection locked="0"/>
    </xf>
    <xf numFmtId="180" fontId="11" fillId="0" borderId="4" xfId="1" applyNumberFormat="1" applyFont="1" applyFill="1" applyBorder="1" applyProtection="1">
      <protection locked="0"/>
    </xf>
    <xf numFmtId="180" fontId="11" fillId="3" borderId="0" xfId="9" applyNumberFormat="1" applyBorder="1" applyProtection="1">
      <protection locked="0"/>
    </xf>
    <xf numFmtId="180" fontId="11" fillId="0" borderId="24" xfId="1" applyNumberFormat="1" applyFont="1" applyFill="1" applyBorder="1" applyProtection="1">
      <protection locked="0"/>
    </xf>
    <xf numFmtId="180" fontId="11" fillId="0" borderId="25" xfId="1" applyNumberFormat="1" applyFont="1" applyFill="1" applyBorder="1" applyProtection="1">
      <protection locked="0"/>
    </xf>
    <xf numFmtId="172" fontId="11" fillId="0" borderId="25" xfId="1" applyNumberFormat="1" applyFont="1" applyFill="1" applyBorder="1" applyProtection="1">
      <protection locked="0"/>
    </xf>
    <xf numFmtId="172" fontId="11" fillId="0" borderId="26" xfId="1" applyNumberFormat="1" applyFont="1" applyFill="1" applyBorder="1" applyProtection="1">
      <protection locked="0"/>
    </xf>
    <xf numFmtId="172" fontId="11" fillId="3" borderId="18" xfId="2" applyNumberFormat="1" applyFont="1" applyFill="1" applyBorder="1" applyProtection="1">
      <protection locked="0"/>
    </xf>
    <xf numFmtId="180" fontId="11" fillId="2" borderId="4" xfId="8" applyNumberFormat="1" applyBorder="1" applyAlignment="1" applyProtection="1">
      <alignment horizontal="center"/>
      <protection locked="0"/>
    </xf>
    <xf numFmtId="3" fontId="17" fillId="0" borderId="24" xfId="1" applyFont="1" applyFill="1" applyBorder="1" applyProtection="1">
      <protection locked="0"/>
    </xf>
    <xf numFmtId="3" fontId="17" fillId="0" borderId="26" xfId="1" applyFont="1" applyFill="1" applyBorder="1" applyProtection="1">
      <protection locked="0"/>
    </xf>
    <xf numFmtId="180" fontId="0" fillId="2" borderId="9" xfId="1" applyNumberFormat="1" applyFont="1" applyFill="1" applyBorder="1" applyProtection="1">
      <protection locked="0"/>
    </xf>
    <xf numFmtId="180" fontId="0" fillId="2" borderId="10" xfId="1" applyNumberFormat="1" applyFont="1" applyFill="1" applyBorder="1" applyProtection="1">
      <protection locked="0"/>
    </xf>
    <xf numFmtId="180" fontId="0" fillId="2" borderId="11" xfId="1" applyNumberFormat="1" applyFont="1" applyFill="1" applyBorder="1" applyProtection="1">
      <protection locked="0"/>
    </xf>
    <xf numFmtId="180" fontId="11" fillId="3" borderId="9" xfId="1" applyNumberFormat="1" applyFont="1" applyFill="1" applyBorder="1" applyProtection="1">
      <protection locked="0"/>
    </xf>
    <xf numFmtId="180" fontId="11" fillId="3" borderId="10" xfId="1" applyNumberFormat="1" applyFont="1" applyFill="1" applyBorder="1" applyProtection="1">
      <protection locked="0"/>
    </xf>
    <xf numFmtId="180" fontId="11" fillId="3" borderId="11" xfId="1" applyNumberFormat="1" applyFont="1" applyFill="1" applyBorder="1" applyProtection="1">
      <protection locked="0"/>
    </xf>
    <xf numFmtId="180" fontId="11" fillId="3" borderId="5" xfId="1" applyNumberFormat="1" applyFont="1" applyFill="1" applyBorder="1" applyProtection="1">
      <protection locked="0"/>
    </xf>
    <xf numFmtId="180" fontId="0" fillId="0" borderId="8" xfId="1" applyNumberFormat="1" applyFont="1" applyFill="1" applyBorder="1" applyProtection="1">
      <protection locked="0"/>
    </xf>
    <xf numFmtId="180" fontId="0" fillId="0" borderId="7" xfId="1" applyNumberFormat="1" applyFont="1" applyFill="1" applyBorder="1" applyProtection="1">
      <protection locked="0"/>
    </xf>
    <xf numFmtId="180" fontId="0" fillId="0" borderId="6" xfId="1" applyNumberFormat="1" applyFont="1" applyFill="1" applyBorder="1" applyProtection="1">
      <protection locked="0"/>
    </xf>
    <xf numFmtId="172" fontId="11" fillId="0" borderId="0" xfId="7" applyNumberFormat="1" applyFont="1" applyFill="1" applyBorder="1" applyAlignment="1" applyProtection="1">
      <alignment horizontal="right"/>
      <protection locked="0"/>
    </xf>
    <xf numFmtId="172" fontId="0" fillId="0" borderId="22" xfId="0" applyNumberFormat="1" applyFill="1" applyBorder="1" applyAlignment="1" applyProtection="1">
      <alignment horizontal="right"/>
      <protection locked="0"/>
    </xf>
    <xf numFmtId="172" fontId="0" fillId="0" borderId="20" xfId="0" applyNumberFormat="1" applyFill="1" applyBorder="1" applyAlignment="1" applyProtection="1">
      <alignment horizontal="right"/>
      <protection locked="0"/>
    </xf>
    <xf numFmtId="172" fontId="0" fillId="0" borderId="20" xfId="7" applyNumberFormat="1" applyFont="1" applyFill="1" applyBorder="1" applyAlignment="1" applyProtection="1">
      <alignment horizontal="right"/>
      <protection locked="0"/>
    </xf>
    <xf numFmtId="172" fontId="11" fillId="0" borderId="21" xfId="7" applyNumberFormat="1" applyFont="1" applyFill="1" applyBorder="1" applyAlignment="1" applyProtection="1">
      <alignment horizontal="right"/>
      <protection locked="0"/>
    </xf>
    <xf numFmtId="172" fontId="11" fillId="3" borderId="0" xfId="7" applyNumberFormat="1" applyFont="1" applyFill="1" applyBorder="1" applyAlignment="1" applyProtection="1">
      <alignment horizontal="right"/>
      <protection locked="0"/>
    </xf>
    <xf numFmtId="172" fontId="0" fillId="0" borderId="21" xfId="7" applyNumberFormat="1" applyFont="1" applyFill="1" applyBorder="1" applyAlignment="1" applyProtection="1">
      <alignment horizontal="right"/>
      <protection locked="0"/>
    </xf>
    <xf numFmtId="180" fontId="11" fillId="0" borderId="5" xfId="1" applyNumberFormat="1" applyFont="1" applyFill="1" applyBorder="1" applyProtection="1">
      <protection locked="0"/>
    </xf>
    <xf numFmtId="180" fontId="11" fillId="0" borderId="6" xfId="1" applyNumberFormat="1" applyFont="1" applyFill="1" applyBorder="1" applyProtection="1">
      <protection locked="0"/>
    </xf>
    <xf numFmtId="180" fontId="11" fillId="0" borderId="8" xfId="1" applyNumberFormat="1" applyFont="1" applyFill="1" applyBorder="1" applyProtection="1">
      <protection locked="0"/>
    </xf>
    <xf numFmtId="180" fontId="11" fillId="0" borderId="7" xfId="1" applyNumberFormat="1" applyFont="1" applyFill="1" applyBorder="1" applyProtection="1">
      <protection locked="0"/>
    </xf>
    <xf numFmtId="172" fontId="0" fillId="0" borderId="24" xfId="0" applyNumberFormat="1" applyFill="1" applyBorder="1" applyAlignment="1" applyProtection="1">
      <alignment horizontal="right"/>
      <protection locked="0"/>
    </xf>
    <xf numFmtId="172" fontId="0" fillId="0" borderId="4" xfId="7" applyNumberFormat="1" applyFont="1" applyFill="1" applyBorder="1" applyAlignment="1" applyProtection="1">
      <alignment horizontal="right"/>
      <protection locked="0"/>
    </xf>
    <xf numFmtId="172" fontId="0" fillId="0" borderId="6" xfId="7" applyNumberFormat="1" applyFont="1" applyFill="1" applyBorder="1" applyAlignment="1" applyProtection="1">
      <alignment horizontal="right"/>
      <protection locked="0"/>
    </xf>
    <xf numFmtId="180" fontId="11" fillId="2" borderId="10" xfId="8" applyNumberFormat="1" applyBorder="1" applyProtection="1">
      <protection locked="0"/>
    </xf>
    <xf numFmtId="180" fontId="11" fillId="2" borderId="9" xfId="8" applyNumberFormat="1" applyBorder="1" applyProtection="1">
      <protection locked="0"/>
    </xf>
    <xf numFmtId="180" fontId="11" fillId="3" borderId="6" xfId="1" applyNumberFormat="1" applyFont="1" applyFill="1" applyBorder="1" applyAlignment="1" applyProtection="1">
      <alignment horizontal="right"/>
      <protection locked="0"/>
    </xf>
    <xf numFmtId="180" fontId="11" fillId="3" borderId="8" xfId="1" applyNumberFormat="1" applyFont="1" applyFill="1" applyBorder="1" applyAlignment="1" applyProtection="1">
      <alignment horizontal="right"/>
      <protection locked="0"/>
    </xf>
    <xf numFmtId="180" fontId="11" fillId="0" borderId="26" xfId="1" applyNumberFormat="1" applyFont="1" applyFill="1" applyBorder="1" applyProtection="1">
      <protection locked="0"/>
    </xf>
    <xf numFmtId="180" fontId="11" fillId="2" borderId="6" xfId="8" applyNumberFormat="1" applyBorder="1" applyProtection="1">
      <protection locked="0"/>
    </xf>
    <xf numFmtId="180" fontId="11" fillId="2" borderId="8" xfId="8" applyNumberFormat="1" applyBorder="1" applyProtection="1">
      <protection locked="0"/>
    </xf>
    <xf numFmtId="180" fontId="11" fillId="2" borderId="7" xfId="8" applyNumberFormat="1" applyBorder="1" applyProtection="1">
      <protection locked="0"/>
    </xf>
    <xf numFmtId="172" fontId="11" fillId="2" borderId="21" xfId="8" applyNumberFormat="1" applyBorder="1" applyProtection="1">
      <protection locked="0"/>
    </xf>
    <xf numFmtId="172" fontId="11" fillId="3" borderId="21" xfId="9" applyNumberFormat="1" applyBorder="1" applyProtection="1">
      <protection locked="0"/>
    </xf>
    <xf numFmtId="180" fontId="11" fillId="2" borderId="6" xfId="8" applyNumberFormat="1" applyBorder="1" applyAlignment="1" applyProtection="1">
      <alignment horizontal="center"/>
      <protection locked="0"/>
    </xf>
    <xf numFmtId="3" fontId="0" fillId="0" borderId="24" xfId="1" applyFont="1" applyFill="1" applyBorder="1" applyProtection="1">
      <protection locked="0"/>
    </xf>
    <xf numFmtId="3" fontId="0" fillId="0" borderId="25" xfId="1" applyFont="1" applyFill="1" applyBorder="1" applyProtection="1">
      <protection locked="0"/>
    </xf>
    <xf numFmtId="0" fontId="0" fillId="4" borderId="27" xfId="0" applyFill="1" applyBorder="1" applyAlignment="1" applyProtection="1">
      <alignment horizontal="center"/>
      <protection locked="0"/>
    </xf>
    <xf numFmtId="0" fontId="0" fillId="0" borderId="22" xfId="0" applyBorder="1" applyProtection="1">
      <protection locked="0"/>
    </xf>
    <xf numFmtId="0" fontId="0" fillId="0" borderId="20" xfId="0" applyBorder="1" applyProtection="1">
      <protection locked="0"/>
    </xf>
    <xf numFmtId="0" fontId="5" fillId="0" borderId="5" xfId="0" applyFont="1" applyBorder="1" applyProtection="1">
      <protection locked="0"/>
    </xf>
    <xf numFmtId="0" fontId="0" fillId="0" borderId="5" xfId="0" applyBorder="1" applyProtection="1">
      <protection locked="0"/>
    </xf>
    <xf numFmtId="0" fontId="12" fillId="0" borderId="5" xfId="0" applyFont="1" applyBorder="1" applyProtection="1">
      <protection locked="0"/>
    </xf>
    <xf numFmtId="0" fontId="0" fillId="4" borderId="7" xfId="0" applyFill="1" applyBorder="1" applyAlignment="1" applyProtection="1">
      <alignment horizontal="center"/>
      <protection locked="0"/>
    </xf>
    <xf numFmtId="180" fontId="0" fillId="0" borderId="7" xfId="2" applyNumberFormat="1" applyFont="1" applyFill="1" applyBorder="1" applyProtection="1">
      <protection locked="0"/>
    </xf>
    <xf numFmtId="0" fontId="20" fillId="0" borderId="0" xfId="0" applyFont="1"/>
    <xf numFmtId="3" fontId="0" fillId="0" borderId="26" xfId="1" applyFont="1" applyFill="1" applyBorder="1" applyProtection="1">
      <protection locked="0"/>
    </xf>
    <xf numFmtId="0" fontId="21" fillId="0" borderId="0" xfId="0" applyFont="1"/>
    <xf numFmtId="0" fontId="0" fillId="0" borderId="0" xfId="0" applyAlignment="1" applyProtection="1">
      <alignment wrapText="1"/>
    </xf>
    <xf numFmtId="0" fontId="0" fillId="0" borderId="0" xfId="0" applyProtection="1"/>
    <xf numFmtId="0" fontId="16" fillId="0" borderId="0" xfId="0" applyFont="1"/>
    <xf numFmtId="0" fontId="22" fillId="0" borderId="12" xfId="0" applyFont="1" applyBorder="1"/>
    <xf numFmtId="0" fontId="23" fillId="0" borderId="12" xfId="0" applyFont="1" applyBorder="1"/>
    <xf numFmtId="0" fontId="5" fillId="0" borderId="0" xfId="0" applyFont="1" applyFill="1" applyBorder="1" applyAlignment="1">
      <alignment vertical="top" wrapText="1"/>
    </xf>
    <xf numFmtId="0" fontId="16" fillId="0" borderId="0" xfId="0" applyFont="1" applyProtection="1">
      <protection locked="0"/>
    </xf>
    <xf numFmtId="180" fontId="0" fillId="0" borderId="24" xfId="2" applyNumberFormat="1" applyFont="1" applyFill="1" applyBorder="1" applyProtection="1">
      <protection locked="0"/>
    </xf>
    <xf numFmtId="180" fontId="0" fillId="0" borderId="25" xfId="2" applyNumberFormat="1" applyFont="1" applyFill="1" applyBorder="1" applyProtection="1">
      <protection locked="0"/>
    </xf>
    <xf numFmtId="172" fontId="0" fillId="0" borderId="22" xfId="2" applyNumberFormat="1" applyFont="1" applyBorder="1" applyProtection="1">
      <protection locked="0"/>
    </xf>
    <xf numFmtId="180" fontId="11" fillId="2" borderId="26" xfId="8" applyNumberFormat="1" applyBorder="1" applyProtection="1">
      <protection locked="0"/>
    </xf>
    <xf numFmtId="172" fontId="11" fillId="2" borderId="10" xfId="8" applyNumberFormat="1" applyBorder="1" applyProtection="1">
      <protection locked="0"/>
    </xf>
    <xf numFmtId="180" fontId="11" fillId="3" borderId="22" xfId="9" applyBorder="1" applyProtection="1">
      <protection locked="0"/>
    </xf>
    <xf numFmtId="180" fontId="11" fillId="3" borderId="21" xfId="9" applyBorder="1" applyProtection="1">
      <protection locked="0"/>
    </xf>
    <xf numFmtId="183" fontId="0" fillId="0" borderId="4" xfId="2" applyNumberFormat="1" applyFont="1" applyFill="1" applyBorder="1" applyProtection="1">
      <protection locked="0"/>
    </xf>
    <xf numFmtId="183" fontId="0" fillId="0" borderId="5" xfId="2" applyNumberFormat="1" applyFont="1" applyFill="1" applyBorder="1" applyProtection="1">
      <protection locked="0"/>
    </xf>
    <xf numFmtId="183" fontId="0" fillId="0" borderId="0" xfId="2" applyNumberFormat="1" applyFont="1" applyFill="1" applyBorder="1" applyProtection="1">
      <protection locked="0"/>
    </xf>
    <xf numFmtId="183" fontId="17" fillId="0" borderId="4" xfId="2" applyNumberFormat="1" applyFont="1" applyFill="1" applyBorder="1" applyProtection="1">
      <protection locked="0"/>
    </xf>
    <xf numFmtId="183" fontId="17" fillId="0" borderId="0" xfId="2" applyNumberFormat="1" applyFont="1" applyFill="1" applyBorder="1" applyProtection="1">
      <protection locked="0"/>
    </xf>
    <xf numFmtId="0" fontId="0" fillId="0" borderId="28" xfId="0" applyBorder="1" applyProtection="1">
      <protection locked="0"/>
    </xf>
    <xf numFmtId="38" fontId="0" fillId="0" borderId="29" xfId="0" applyNumberFormat="1" applyBorder="1" applyProtection="1">
      <protection locked="0"/>
    </xf>
    <xf numFmtId="38" fontId="0" fillId="0" borderId="4" xfId="0" applyNumberFormat="1" applyBorder="1" applyProtection="1">
      <protection locked="0"/>
    </xf>
    <xf numFmtId="0" fontId="0" fillId="0" borderId="30" xfId="0" applyBorder="1" applyProtection="1">
      <protection locked="0"/>
    </xf>
    <xf numFmtId="0" fontId="0" fillId="0" borderId="29" xfId="0" applyBorder="1" applyProtection="1">
      <protection locked="0"/>
    </xf>
    <xf numFmtId="0" fontId="0" fillId="0" borderId="4" xfId="0" applyBorder="1" applyProtection="1">
      <protection locked="0"/>
    </xf>
    <xf numFmtId="172" fontId="0" fillId="0" borderId="15" xfId="0" applyNumberFormat="1" applyBorder="1" applyProtection="1">
      <protection locked="0"/>
    </xf>
    <xf numFmtId="171" fontId="0" fillId="0" borderId="0" xfId="0" applyNumberFormat="1"/>
    <xf numFmtId="171" fontId="0" fillId="0" borderId="0" xfId="0" applyNumberFormat="1" applyAlignment="1" applyProtection="1">
      <alignment horizontal="center"/>
      <protection locked="0"/>
    </xf>
    <xf numFmtId="0" fontId="12" fillId="0" borderId="0" xfId="0" applyFont="1" applyProtection="1">
      <protection locked="0"/>
    </xf>
    <xf numFmtId="0" fontId="0" fillId="0" borderId="8" xfId="0" applyBorder="1" applyProtection="1">
      <protection locked="0"/>
    </xf>
    <xf numFmtId="0" fontId="0" fillId="0" borderId="7" xfId="0" applyBorder="1" applyProtection="1">
      <protection locked="0"/>
    </xf>
    <xf numFmtId="172" fontId="11" fillId="6" borderId="23" xfId="7" applyNumberFormat="1" applyFont="1" applyFill="1" applyBorder="1" applyAlignment="1" applyProtection="1">
      <alignment horizontal="right"/>
      <protection locked="0"/>
    </xf>
    <xf numFmtId="171" fontId="0" fillId="0" borderId="0" xfId="0" applyNumberFormat="1" applyProtection="1">
      <protection locked="0"/>
    </xf>
    <xf numFmtId="171" fontId="0" fillId="0" borderId="0" xfId="7" applyNumberFormat="1" applyFont="1" applyFill="1" applyBorder="1" applyAlignment="1" applyProtection="1">
      <alignment horizontal="right"/>
      <protection locked="0"/>
    </xf>
    <xf numFmtId="171" fontId="16" fillId="0" borderId="0" xfId="0" applyNumberFormat="1" applyFont="1" applyProtection="1">
      <protection locked="0"/>
    </xf>
    <xf numFmtId="0" fontId="5" fillId="0" borderId="0" xfId="0" applyFont="1" applyAlignment="1" applyProtection="1">
      <alignment vertical="center"/>
      <protection locked="0"/>
    </xf>
    <xf numFmtId="38" fontId="0" fillId="6" borderId="17" xfId="0" applyNumberFormat="1" applyFill="1" applyBorder="1" applyProtection="1">
      <protection locked="0"/>
    </xf>
    <xf numFmtId="38" fontId="0" fillId="6" borderId="14" xfId="0" applyNumberFormat="1" applyFill="1" applyBorder="1" applyProtection="1">
      <protection locked="0"/>
    </xf>
    <xf numFmtId="38" fontId="0" fillId="6" borderId="31" xfId="0" applyNumberFormat="1" applyFill="1" applyBorder="1" applyProtection="1">
      <protection locked="0"/>
    </xf>
    <xf numFmtId="38" fontId="0" fillId="6" borderId="18" xfId="0" applyNumberFormat="1" applyFill="1" applyBorder="1" applyProtection="1">
      <protection locked="0"/>
    </xf>
    <xf numFmtId="180" fontId="24" fillId="6" borderId="17" xfId="2" applyNumberFormat="1" applyFont="1" applyFill="1" applyBorder="1" applyProtection="1">
      <protection locked="0"/>
    </xf>
    <xf numFmtId="180" fontId="24" fillId="6" borderId="14" xfId="2" applyNumberFormat="1" applyFont="1" applyFill="1" applyBorder="1" applyProtection="1">
      <protection locked="0"/>
    </xf>
    <xf numFmtId="172" fontId="24" fillId="6" borderId="23" xfId="1" applyNumberFormat="1" applyFont="1" applyFill="1" applyBorder="1" applyProtection="1">
      <protection locked="0"/>
    </xf>
    <xf numFmtId="0" fontId="5" fillId="0" borderId="0" xfId="0" applyFont="1" applyAlignment="1">
      <alignment vertical="center" wrapText="1"/>
    </xf>
    <xf numFmtId="0" fontId="0" fillId="0" borderId="0" xfId="0" applyAlignment="1">
      <alignment vertical="top" wrapText="1"/>
    </xf>
    <xf numFmtId="0" fontId="0" fillId="0" borderId="0" xfId="0" applyAlignment="1"/>
    <xf numFmtId="0" fontId="18" fillId="0" borderId="0" xfId="0" applyFont="1" applyAlignment="1">
      <alignment vertical="top" wrapText="1"/>
    </xf>
    <xf numFmtId="0" fontId="16"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5" fillId="0" borderId="0" xfId="0" applyFont="1" applyAlignment="1">
      <alignment vertical="center"/>
    </xf>
    <xf numFmtId="0" fontId="9" fillId="0" borderId="0" xfId="0" applyFont="1" applyAlignment="1"/>
    <xf numFmtId="0" fontId="15" fillId="0" borderId="0" xfId="0" applyFont="1" applyAlignment="1">
      <alignment vertical="top" wrapText="1"/>
    </xf>
    <xf numFmtId="0" fontId="15" fillId="0" borderId="0" xfId="0" applyFont="1" applyAlignment="1">
      <alignment vertical="center" wrapText="1"/>
    </xf>
    <xf numFmtId="0" fontId="0" fillId="0" borderId="0" xfId="0" applyAlignment="1">
      <alignment vertical="center" wrapText="1"/>
    </xf>
  </cellXfs>
  <cellStyles count="10">
    <cellStyle name="Comma0" xfId="1"/>
    <cellStyle name="Currency0" xfId="2"/>
    <cellStyle name="Date" xfId="3"/>
    <cellStyle name="Fixed" xfId="4"/>
    <cellStyle name="Heading 1" xfId="5" builtinId="16" customBuiltin="1"/>
    <cellStyle name="Heading 2" xfId="6" builtinId="17" customBuiltin="1"/>
    <cellStyle name="Normal" xfId="0" builtinId="0"/>
    <cellStyle name="Percent" xfId="7" builtinId="5"/>
    <cellStyle name="Subtotal" xfId="8"/>
    <cellStyle name="Total" xfId="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Total Expenditures, Revenues and Fund Balances</a:t>
            </a:r>
          </a:p>
        </c:rich>
      </c:tx>
      <c:layout>
        <c:manualLayout>
          <c:xMode val="edge"/>
          <c:yMode val="edge"/>
          <c:x val="0.18046374997827258"/>
          <c:y val="3.0303030303030304E-2"/>
        </c:manualLayout>
      </c:layout>
      <c:overlay val="0"/>
      <c:spPr>
        <a:noFill/>
        <a:ln w="25400">
          <a:noFill/>
        </a:ln>
      </c:spPr>
    </c:title>
    <c:autoTitleDeleted val="0"/>
    <c:plotArea>
      <c:layout>
        <c:manualLayout>
          <c:layoutTarget val="inner"/>
          <c:xMode val="edge"/>
          <c:yMode val="edge"/>
          <c:x val="0.10596035056035169"/>
          <c:y val="0.1272729783636726"/>
          <c:w val="0.86920600069038501"/>
          <c:h val="0.58181932966250327"/>
        </c:manualLayout>
      </c:layout>
      <c:lineChart>
        <c:grouping val="standard"/>
        <c:varyColors val="0"/>
        <c:ser>
          <c:idx val="0"/>
          <c:order val="0"/>
          <c:tx>
            <c:v>Total Revenues</c:v>
          </c:tx>
          <c:spPr>
            <a:ln w="12700">
              <a:solidFill>
                <a:srgbClr val="000080"/>
              </a:solidFill>
              <a:prstDash val="solid"/>
            </a:ln>
          </c:spPr>
          <c:marker>
            <c:symbol val="diamond"/>
            <c:size val="5"/>
            <c:spPr>
              <a:solidFill>
                <a:srgbClr val="000080"/>
              </a:solidFill>
              <a:ln>
                <a:solidFill>
                  <a:srgbClr val="000080"/>
                </a:solidFill>
                <a:prstDash val="solid"/>
              </a:ln>
              <a:effectLst>
                <a:outerShdw dist="35921" dir="2700000" algn="br">
                  <a:srgbClr val="000000"/>
                </a:outerShdw>
              </a:effectLst>
            </c:spPr>
          </c:marke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(Forecast!$C$29:$E$29,Forecast!$G$29:$K$29)</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0-993F-4B0D-A73B-C761B4AB0671}"/>
            </c:ext>
          </c:extLst>
        </c:ser>
        <c:ser>
          <c:idx val="1"/>
          <c:order val="1"/>
          <c:tx>
            <c:v>Total Expenditures</c:v>
          </c:tx>
          <c:spPr>
            <a:ln w="12700">
              <a:solidFill>
                <a:srgbClr val="FF00FF"/>
              </a:solidFill>
              <a:prstDash val="solid"/>
            </a:ln>
          </c:spPr>
          <c:marker>
            <c:symbol val="diamond"/>
            <c:size val="5"/>
            <c:spPr>
              <a:solidFill>
                <a:srgbClr val="FF00FF"/>
              </a:solidFill>
              <a:ln>
                <a:solidFill>
                  <a:srgbClr val="FF00FF"/>
                </a:solidFill>
                <a:prstDash val="solid"/>
              </a:ln>
              <a:effectLst>
                <a:outerShdw dist="35921" dir="2700000" algn="br">
                  <a:srgbClr val="000000"/>
                </a:outerShdw>
              </a:effectLst>
            </c:spPr>
          </c:marke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(Forecast!$C$54:$E$54,Forecast!$G$54:$K$54)</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1-993F-4B0D-A73B-C761B4AB0671}"/>
            </c:ext>
          </c:extLst>
        </c:ser>
        <c:ser>
          <c:idx val="2"/>
          <c:order val="2"/>
          <c:tx>
            <c:v>Excess Revenues over (under)  Expenditures</c:v>
          </c:tx>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(Forecast!$C$56:$E$56,Forecast!$G$56:$K$56)</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2-993F-4B0D-A73B-C761B4AB0671}"/>
            </c:ext>
          </c:extLst>
        </c:ser>
        <c:ser>
          <c:idx val="5"/>
          <c:order val="3"/>
          <c:tx>
            <c:strRef>
              <c:f>Forecast!$B$60</c:f>
              <c:strCache>
                <c:ptCount val="1"/>
                <c:pt idx="0">
                  <c:v>Cash Balance June 30</c:v>
                </c:pt>
              </c:strCache>
            </c:strRef>
          </c:tx>
          <c:spPr>
            <a:ln w="12700">
              <a:solidFill>
                <a:srgbClr val="800000"/>
              </a:solidFill>
              <a:prstDash val="solid"/>
            </a:ln>
          </c:spPr>
          <c:marker>
            <c:symbol val="circle"/>
            <c:size val="5"/>
            <c:spPr>
              <a:solidFill>
                <a:srgbClr val="800000"/>
              </a:solidFill>
              <a:ln>
                <a:solidFill>
                  <a:srgbClr val="800000"/>
                </a:solidFill>
                <a:prstDash val="solid"/>
              </a:ln>
              <a:effectLst>
                <a:outerShdw dist="35921" dir="2700000" algn="br">
                  <a:srgbClr val="000000"/>
                </a:outerShdw>
              </a:effectLst>
            </c:spPr>
          </c:marker>
          <c:val>
            <c:numRef>
              <c:f>(Forecast!$C$60:$E$60,Forecast!$G$60:$K$60)</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3-993F-4B0D-A73B-C761B4AB0671}"/>
            </c:ext>
          </c:extLst>
        </c:ser>
        <c:ser>
          <c:idx val="3"/>
          <c:order val="4"/>
          <c:tx>
            <c:strRef>
              <c:f>Forecast!$B$75</c:f>
              <c:strCache>
                <c:ptCount val="1"/>
                <c:pt idx="0">
                  <c:v>Fund Balance June 30 for Certification of Appropriations</c:v>
                </c:pt>
              </c:strCache>
            </c:strRef>
          </c:tx>
          <c:spPr>
            <a:ln w="12700">
              <a:solidFill>
                <a:srgbClr val="00FFFF"/>
              </a:solidFill>
              <a:prstDash val="solid"/>
            </a:ln>
          </c:spPr>
          <c:marker>
            <c:symbol val="x"/>
            <c:size val="5"/>
            <c:spPr>
              <a:noFill/>
              <a:ln>
                <a:solidFill>
                  <a:srgbClr val="00FFFF"/>
                </a:solidFill>
                <a:prstDash val="solid"/>
              </a:ln>
              <a:effectLst>
                <a:outerShdw dist="35921" dir="2700000" algn="br">
                  <a:srgbClr val="000000"/>
                </a:outerShdw>
              </a:effectLst>
            </c:spPr>
          </c:marker>
          <c:val>
            <c:numRef>
              <c:f>(Forecast!$C$75:$E$75,Forecast!$G$75:$K$75)</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4-993F-4B0D-A73B-C761B4AB0671}"/>
            </c:ext>
          </c:extLst>
        </c:ser>
        <c:ser>
          <c:idx val="4"/>
          <c:order val="5"/>
          <c:tx>
            <c:strRef>
              <c:f>Forecast!$B$93</c:f>
              <c:strCache>
                <c:ptCount val="1"/>
                <c:pt idx="0">
                  <c:v>Unreserved Fund Balance June 30</c:v>
                </c:pt>
              </c:strCache>
            </c:strRef>
          </c:tx>
          <c:spPr>
            <a:ln w="12700">
              <a:solidFill>
                <a:srgbClr val="800080"/>
              </a:solidFill>
              <a:prstDash val="solid"/>
            </a:ln>
          </c:spPr>
          <c:marker>
            <c:symbol val="star"/>
            <c:size val="5"/>
            <c:spPr>
              <a:noFill/>
              <a:ln>
                <a:solidFill>
                  <a:srgbClr val="800080"/>
                </a:solidFill>
                <a:prstDash val="solid"/>
              </a:ln>
              <a:effectLst>
                <a:outerShdw dist="35921" dir="2700000" algn="br">
                  <a:srgbClr val="000000"/>
                </a:outerShdw>
              </a:effectLst>
            </c:spPr>
          </c:marker>
          <c:val>
            <c:numRef>
              <c:f>(Forecast!$C$93:$E$93,Forecast!$G$93:$K$93)</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smooth val="1"/>
          <c:extLst>
            <c:ext xmlns:c16="http://schemas.microsoft.com/office/drawing/2014/chart" uri="{C3380CC4-5D6E-409C-BE32-E72D297353CC}">
              <c16:uniqueId val="{00000005-993F-4B0D-A73B-C761B4AB0671}"/>
            </c:ext>
          </c:extLst>
        </c:ser>
        <c:dLbls>
          <c:showLegendKey val="0"/>
          <c:showVal val="0"/>
          <c:showCatName val="0"/>
          <c:showSerName val="0"/>
          <c:showPercent val="0"/>
          <c:showBubbleSize val="0"/>
        </c:dLbls>
        <c:marker val="1"/>
        <c:smooth val="0"/>
        <c:axId val="1294929231"/>
        <c:axId val="1"/>
      </c:lineChart>
      <c:catAx>
        <c:axId val="1294929231"/>
        <c:scaling>
          <c:orientation val="minMax"/>
        </c:scaling>
        <c:delete val="0"/>
        <c:axPos val="b"/>
        <c:numFmt formatCode="General" sourceLinked="1"/>
        <c:majorTickMark val="out"/>
        <c:minorTickMark val="none"/>
        <c:tickLblPos val="low"/>
        <c:spPr>
          <a:ln w="3175">
            <a:solidFill>
              <a:srgbClr val="000000"/>
            </a:solidFill>
            <a:prstDash val="solid"/>
          </a:ln>
        </c:spPr>
        <c:txPr>
          <a:bodyPr rot="-21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4929231"/>
        <c:crosses val="autoZero"/>
        <c:crossBetween val="between"/>
        <c:dispUnits>
          <c:builtInUnit val="thousands"/>
          <c:dispUnitsLbl>
            <c:layout>
              <c:manualLayout>
                <c:xMode val="edge"/>
                <c:yMode val="edge"/>
                <c:x val="2.4834457162582427E-2"/>
                <c:y val="0.1272729783636726"/>
              </c:manualLayout>
            </c:layout>
            <c:spPr>
              <a:noFill/>
              <a:ln w="25400">
                <a:noFill/>
              </a:ln>
            </c:spPr>
            <c:txPr>
              <a:bodyPr rot="-5400000" vert="horz"/>
              <a:lstStyle/>
              <a:p>
                <a:pPr algn="ctr">
                  <a:defRPr sz="1175" b="1" i="0" u="none" strike="noStrike" baseline="0">
                    <a:solidFill>
                      <a:srgbClr val="000000"/>
                    </a:solidFill>
                    <a:latin typeface="Arial"/>
                    <a:ea typeface="Arial"/>
                    <a:cs typeface="Arial"/>
                  </a:defRPr>
                </a:pPr>
                <a:endParaRPr lang="en-US"/>
              </a:p>
            </c:txPr>
          </c:dispUnitsLbl>
        </c:dispUnits>
      </c:valAx>
      <c:spPr>
        <a:solidFill>
          <a:srgbClr val="C0C0C0"/>
        </a:solidFill>
        <a:ln w="12700">
          <a:solidFill>
            <a:srgbClr val="000000"/>
          </a:solidFill>
          <a:prstDash val="solid"/>
        </a:ln>
      </c:spPr>
    </c:plotArea>
    <c:legend>
      <c:legendPos val="b"/>
      <c:layout>
        <c:manualLayout>
          <c:xMode val="edge"/>
          <c:yMode val="edge"/>
          <c:x val="0.12913924666701429"/>
          <c:y val="0.8161633129192184"/>
          <c:w val="0.68046409761693705"/>
          <c:h val="0.17777820196717831"/>
        </c:manualLayout>
      </c:layout>
      <c:overlay val="0"/>
      <c:spPr>
        <a:solidFill>
          <a:srgbClr val="C0C0C0"/>
        </a:solidFill>
        <a:ln w="12700">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gradFill rotWithShape="0">
      <a:gsLst>
        <a:gs pos="0">
          <a:srgbClr val="000000"/>
        </a:gs>
        <a:gs pos="100000">
          <a:srgbClr val="FFFFFF"/>
        </a:gs>
      </a:gsLst>
      <a:path path="rect">
        <a:fillToRect l="50000" t="50000" r="50000" b="50000"/>
      </a:path>
    </a:gradFill>
    <a:ln w="3175">
      <a:solidFill>
        <a:srgbClr val="000000"/>
      </a:solidFill>
      <a:prstDash val="solid"/>
    </a:ln>
    <a:effectLst>
      <a:outerShdw dist="35921" dir="2700000" algn="br">
        <a:srgbClr val="000000"/>
      </a:outerShdw>
    </a:effectLst>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Revenues by Source</a:t>
            </a:r>
          </a:p>
        </c:rich>
      </c:tx>
      <c:layout>
        <c:manualLayout>
          <c:xMode val="edge"/>
          <c:yMode val="edge"/>
          <c:x val="0.32289982791886113"/>
          <c:y val="2.9350099894229639E-2"/>
        </c:manualLayout>
      </c:layout>
      <c:overlay val="0"/>
      <c:spPr>
        <a:noFill/>
        <a:ln w="25400">
          <a:noFill/>
        </a:ln>
      </c:spPr>
    </c:title>
    <c:autoTitleDeleted val="0"/>
    <c:plotArea>
      <c:layout>
        <c:manualLayout>
          <c:layoutTarget val="inner"/>
          <c:xMode val="edge"/>
          <c:yMode val="edge"/>
          <c:x val="0.10543665812643035"/>
          <c:y val="0.18448675086549821"/>
          <c:w val="0.80724941378048243"/>
          <c:h val="0.51572432628309728"/>
        </c:manualLayout>
      </c:layout>
      <c:areaChart>
        <c:grouping val="stacked"/>
        <c:varyColors val="0"/>
        <c:ser>
          <c:idx val="0"/>
          <c:order val="0"/>
          <c:tx>
            <c:strRef>
              <c:f>Forecast!$B$12</c:f>
              <c:strCache>
                <c:ptCount val="1"/>
                <c:pt idx="0">
                  <c:v>General Property Tax (Real Estate)</c:v>
                </c:pt>
              </c:strCache>
            </c:strRef>
          </c:tx>
          <c:spPr>
            <a:solidFill>
              <a:srgbClr val="9999FF"/>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(Forecast!$C$12:$E$12,Forecast!$G$12:$K$12)</c:f>
              <c:numCache>
                <c:formatCode>"$"#,###_);[Red]"$"#,###\-</c:formatCode>
                <c:ptCount val="8"/>
                <c:pt idx="0">
                  <c:v>0</c:v>
                </c:pt>
                <c:pt idx="1">
                  <c:v>0</c:v>
                </c:pt>
                <c:pt idx="2">
                  <c:v>0</c:v>
                </c:pt>
                <c:pt idx="3">
                  <c:v>0</c:v>
                </c:pt>
              </c:numCache>
            </c:numRef>
          </c:val>
          <c:extLst>
            <c:ext xmlns:c16="http://schemas.microsoft.com/office/drawing/2014/chart" uri="{C3380CC4-5D6E-409C-BE32-E72D297353CC}">
              <c16:uniqueId val="{00000000-04B3-46A0-BF69-73BC00391FBD}"/>
            </c:ext>
          </c:extLst>
        </c:ser>
        <c:ser>
          <c:idx val="1"/>
          <c:order val="1"/>
          <c:tx>
            <c:strRef>
              <c:f>Forecast!$B$13</c:f>
              <c:strCache>
                <c:ptCount val="1"/>
                <c:pt idx="0">
                  <c:v>Tangible Personal Property Tax</c:v>
                </c:pt>
              </c:strCache>
            </c:strRef>
          </c:tx>
          <c:spPr>
            <a:solidFill>
              <a:srgbClr val="993366"/>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(Forecast!$C$13:$E$13,Forecast!$G$13:$K$13)</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1-04B3-46A0-BF69-73BC00391FBD}"/>
            </c:ext>
          </c:extLst>
        </c:ser>
        <c:ser>
          <c:idx val="2"/>
          <c:order val="2"/>
          <c:tx>
            <c:strRef>
              <c:f>Forecast!$B$14</c:f>
              <c:strCache>
                <c:ptCount val="1"/>
                <c:pt idx="0">
                  <c:v>Income Tax</c:v>
                </c:pt>
              </c:strCache>
            </c:strRef>
          </c:tx>
          <c:spPr>
            <a:solidFill>
              <a:srgbClr val="FFFFCC"/>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(Forecast!$C$14:$E$14,Forecast!$G$14:$K$14)</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2-04B3-46A0-BF69-73BC00391FBD}"/>
            </c:ext>
          </c:extLst>
        </c:ser>
        <c:ser>
          <c:idx val="3"/>
          <c:order val="3"/>
          <c:tx>
            <c:strRef>
              <c:f>Forecast!$B$15</c:f>
              <c:strCache>
                <c:ptCount val="1"/>
                <c:pt idx="0">
                  <c:v>Unrestricted State Grants-in-Aid</c:v>
                </c:pt>
              </c:strCache>
            </c:strRef>
          </c:tx>
          <c:spPr>
            <a:solidFill>
              <a:srgbClr val="CCFFFF"/>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(Forecast!$C$15:$E$15,Forecast!$G$15:$K$15)</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3-04B3-46A0-BF69-73BC00391FBD}"/>
            </c:ext>
          </c:extLst>
        </c:ser>
        <c:ser>
          <c:idx val="4"/>
          <c:order val="4"/>
          <c:tx>
            <c:strRef>
              <c:f>Forecast!$B$16</c:f>
              <c:strCache>
                <c:ptCount val="1"/>
                <c:pt idx="0">
                  <c:v>Restricted State Grants-in-Aid</c:v>
                </c:pt>
              </c:strCache>
            </c:strRef>
          </c:tx>
          <c:spPr>
            <a:solidFill>
              <a:srgbClr val="660066"/>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(Forecast!$C$16:$E$16,Forecast!$G$16:$K$16)</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4-04B3-46A0-BF69-73BC00391FBD}"/>
            </c:ext>
          </c:extLst>
        </c:ser>
        <c:ser>
          <c:idx val="5"/>
          <c:order val="5"/>
          <c:tx>
            <c:strRef>
              <c:f>Forecast!$B$18</c:f>
              <c:strCache>
                <c:ptCount val="1"/>
                <c:pt idx="0">
                  <c:v>Property Tax Allocation</c:v>
                </c:pt>
              </c:strCache>
            </c:strRef>
          </c:tx>
          <c:spPr>
            <a:solidFill>
              <a:srgbClr val="FF8080"/>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(Forecast!$C$18:$E$18,Forecast!$G$18:$K$18)</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5-04B3-46A0-BF69-73BC00391FBD}"/>
            </c:ext>
          </c:extLst>
        </c:ser>
        <c:ser>
          <c:idx val="6"/>
          <c:order val="6"/>
          <c:tx>
            <c:strRef>
              <c:f>Forecast!$B$19</c:f>
              <c:strCache>
                <c:ptCount val="1"/>
                <c:pt idx="0">
                  <c:v>All Other Revenues</c:v>
                </c:pt>
              </c:strCache>
            </c:strRef>
          </c:tx>
          <c:spPr>
            <a:solidFill>
              <a:srgbClr val="0066CC"/>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(Forecast!$C$19:$E$19,Forecast!$G$19:$K$19)</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6-04B3-46A0-BF69-73BC00391FBD}"/>
            </c:ext>
          </c:extLst>
        </c:ser>
        <c:ser>
          <c:idx val="7"/>
          <c:order val="7"/>
          <c:tx>
            <c:strRef>
              <c:f>Forecast!$B$28</c:f>
              <c:strCache>
                <c:ptCount val="1"/>
                <c:pt idx="0">
                  <c:v>Total Other Financing Sources</c:v>
                </c:pt>
              </c:strCache>
            </c:strRef>
          </c:tx>
          <c:spPr>
            <a:solidFill>
              <a:srgbClr val="CCCCFF"/>
            </a:solidFill>
            <a:ln w="12700">
              <a:solidFill>
                <a:srgbClr val="000000"/>
              </a:solidFill>
              <a:prstDash val="solid"/>
            </a:ln>
          </c:spPr>
          <c:val>
            <c:numRef>
              <c:f>(Forecast!$C$28:$E$28,Forecast!$G$28:$K$28)</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extLst>
            <c:ext xmlns:c16="http://schemas.microsoft.com/office/drawing/2014/chart" uri="{C3380CC4-5D6E-409C-BE32-E72D297353CC}">
              <c16:uniqueId val="{00000007-04B3-46A0-BF69-73BC00391FBD}"/>
            </c:ext>
          </c:extLst>
        </c:ser>
        <c:ser>
          <c:idx val="8"/>
          <c:order val="8"/>
          <c:tx>
            <c:strRef>
              <c:f>Forecast!$B$17</c:f>
              <c:strCache>
                <c:ptCount val="1"/>
                <c:pt idx="0">
                  <c:v>Restricted Federal Grants-in-Aid - SFSF</c:v>
                </c:pt>
              </c:strCache>
            </c:strRef>
          </c:tx>
          <c:spPr>
            <a:solidFill>
              <a:srgbClr val="00B050"/>
            </a:solidFill>
            <a:ln>
              <a:solidFill>
                <a:srgbClr val="00B050"/>
              </a:solidFill>
            </a:ln>
          </c:spPr>
          <c:val>
            <c:numRef>
              <c:f>Forecast!$C$17:$K$17</c:f>
              <c:numCache>
                <c:formatCode>#,##0_);[Red]#,##0\-</c:formatCode>
                <c:ptCount val="9"/>
                <c:pt idx="0">
                  <c:v>0</c:v>
                </c:pt>
                <c:pt idx="1">
                  <c:v>0</c:v>
                </c:pt>
                <c:pt idx="2">
                  <c:v>0</c:v>
                </c:pt>
                <c:pt idx="3" formatCode="0.0%">
                  <c:v>0</c:v>
                </c:pt>
                <c:pt idx="4" formatCode="#,###_);[Red]#,###\-">
                  <c:v>0</c:v>
                </c:pt>
              </c:numCache>
            </c:numRef>
          </c:val>
          <c:extLst>
            <c:ext xmlns:c16="http://schemas.microsoft.com/office/drawing/2014/chart" uri="{C3380CC4-5D6E-409C-BE32-E72D297353CC}">
              <c16:uniqueId val="{00000008-04B3-46A0-BF69-73BC00391FBD}"/>
            </c:ext>
          </c:extLst>
        </c:ser>
        <c:dLbls>
          <c:showLegendKey val="0"/>
          <c:showVal val="0"/>
          <c:showCatName val="0"/>
          <c:showSerName val="0"/>
          <c:showPercent val="0"/>
          <c:showBubbleSize val="0"/>
        </c:dLbls>
        <c:axId val="1294925071"/>
        <c:axId val="1"/>
      </c:areaChart>
      <c:catAx>
        <c:axId val="1294925071"/>
        <c:scaling>
          <c:orientation val="minMax"/>
        </c:scaling>
        <c:delete val="0"/>
        <c:axPos val="b"/>
        <c:numFmt formatCode="General" sourceLinked="1"/>
        <c:majorTickMark val="out"/>
        <c:minorTickMark val="none"/>
        <c:tickLblPos val="nextTo"/>
        <c:spPr>
          <a:ln w="3175">
            <a:solidFill>
              <a:srgbClr val="000000"/>
            </a:solidFill>
            <a:prstDash val="solid"/>
          </a:ln>
        </c:spPr>
        <c:txPr>
          <a:bodyPr rot="-216000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6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_);[Red]&quot;$&quot;#,###\-"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294925071"/>
        <c:crosses val="autoZero"/>
        <c:crossBetween val="midCat"/>
        <c:dispUnits>
          <c:builtInUnit val="thousands"/>
          <c:dispUnitsLbl>
            <c:layout>
              <c:manualLayout>
                <c:xMode val="edge"/>
                <c:yMode val="edge"/>
                <c:x val="2.4711716748382115E-2"/>
                <c:y val="0.18448675086549821"/>
              </c:manualLayout>
            </c:layout>
            <c:spPr>
              <a:noFill/>
              <a:ln w="25400">
                <a:noFill/>
              </a:ln>
            </c:spPr>
            <c:txPr>
              <a:bodyPr rot="-5400000" vert="horz"/>
              <a:lstStyle/>
              <a:p>
                <a:pPr algn="ctr">
                  <a:defRPr sz="1075" b="1" i="0" u="none" strike="noStrike" baseline="0">
                    <a:solidFill>
                      <a:srgbClr val="000000"/>
                    </a:solidFill>
                    <a:latin typeface="Arial"/>
                    <a:ea typeface="Arial"/>
                    <a:cs typeface="Arial"/>
                  </a:defRPr>
                </a:pPr>
                <a:endParaRPr lang="en-US"/>
              </a:p>
            </c:txPr>
          </c:dispUnitsLbl>
        </c:dispUnits>
      </c:valAx>
      <c:spPr>
        <a:solidFill>
          <a:srgbClr val="C0C0C0"/>
        </a:solidFill>
        <a:ln w="12700">
          <a:solidFill>
            <a:srgbClr val="808080"/>
          </a:solidFill>
          <a:prstDash val="solid"/>
        </a:ln>
      </c:spPr>
    </c:plotArea>
    <c:legend>
      <c:legendPos val="b"/>
      <c:layout>
        <c:manualLayout>
          <c:xMode val="edge"/>
          <c:yMode val="edge"/>
          <c:x val="0.14661191357702802"/>
          <c:y val="0.78557292278763657"/>
          <c:w val="0.76055882915297834"/>
          <c:h val="0.20199964743213072"/>
        </c:manualLayout>
      </c:layout>
      <c:overlay val="0"/>
      <c:spPr>
        <a:solidFill>
          <a:srgbClr val="C0C0C0"/>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FFFFFF">
            <a:gamma/>
            <a:shade val="36078"/>
            <a:invGamma/>
          </a:srgbClr>
        </a:gs>
        <a:gs pos="100000">
          <a:srgbClr val="FFFFFF"/>
        </a:gs>
      </a:gsLst>
      <a:path path="rect">
        <a:fillToRect l="50000" t="50000" r="50000" b="50000"/>
      </a:path>
    </a:gradFill>
    <a:ln w="3175">
      <a:solidFill>
        <a:srgbClr val="000000"/>
      </a:solidFill>
      <a:prstDash val="solid"/>
    </a:ln>
    <a:effectLst>
      <a:outerShdw dist="35921" dir="2700000" algn="br">
        <a:srgbClr val="000000"/>
      </a:outerShdw>
    </a:effectLst>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en-US"/>
              <a:t>Expenditures by Category</a:t>
            </a:r>
          </a:p>
        </c:rich>
      </c:tx>
      <c:layout>
        <c:manualLayout>
          <c:xMode val="edge"/>
          <c:yMode val="edge"/>
          <c:x val="0.29276315789473684"/>
          <c:y val="2.9906542056074768E-2"/>
        </c:manualLayout>
      </c:layout>
      <c:overlay val="0"/>
      <c:spPr>
        <a:noFill/>
        <a:ln w="25400">
          <a:noFill/>
        </a:ln>
      </c:spPr>
    </c:title>
    <c:autoTitleDeleted val="0"/>
    <c:plotArea>
      <c:layout>
        <c:manualLayout>
          <c:layoutTarget val="inner"/>
          <c:xMode val="edge"/>
          <c:yMode val="edge"/>
          <c:x val="0.11513157894736842"/>
          <c:y val="0.15514032850862342"/>
          <c:w val="0.83388157894736847"/>
          <c:h val="0.54579489065684383"/>
        </c:manualLayout>
      </c:layout>
      <c:areaChart>
        <c:grouping val="stacked"/>
        <c:varyColors val="0"/>
        <c:ser>
          <c:idx val="0"/>
          <c:order val="0"/>
          <c:tx>
            <c:strRef>
              <c:f>Forecast!$B$32</c:f>
              <c:strCache>
                <c:ptCount val="1"/>
                <c:pt idx="0">
                  <c:v>Personal Services</c:v>
                </c:pt>
              </c:strCache>
            </c:strRef>
          </c:tx>
          <c:spPr>
            <a:solidFill>
              <a:srgbClr val="9999FF"/>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(Forecast!$C$32:$E$32,Forecast!$G$32:$K$32)</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0-27FD-4666-9071-3D5A498B214F}"/>
            </c:ext>
          </c:extLst>
        </c:ser>
        <c:ser>
          <c:idx val="1"/>
          <c:order val="1"/>
          <c:tx>
            <c:strRef>
              <c:f>Forecast!$B$33</c:f>
              <c:strCache>
                <c:ptCount val="1"/>
                <c:pt idx="0">
                  <c:v>Employees' Retirement/Insurance Benefits</c:v>
                </c:pt>
              </c:strCache>
            </c:strRef>
          </c:tx>
          <c:spPr>
            <a:solidFill>
              <a:srgbClr val="993366"/>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(Forecast!$C$33:$E$33,Forecast!$G$33:$K$33)</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1-27FD-4666-9071-3D5A498B214F}"/>
            </c:ext>
          </c:extLst>
        </c:ser>
        <c:ser>
          <c:idx val="2"/>
          <c:order val="2"/>
          <c:tx>
            <c:strRef>
              <c:f>Forecast!$B$34</c:f>
              <c:strCache>
                <c:ptCount val="1"/>
                <c:pt idx="0">
                  <c:v>Purchased Services</c:v>
                </c:pt>
              </c:strCache>
            </c:strRef>
          </c:tx>
          <c:spPr>
            <a:solidFill>
              <a:srgbClr val="FFFFCC"/>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(Forecast!$C$34:$E$34,Forecast!$G$34:$K$34)</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2-27FD-4666-9071-3D5A498B214F}"/>
            </c:ext>
          </c:extLst>
        </c:ser>
        <c:ser>
          <c:idx val="3"/>
          <c:order val="3"/>
          <c:tx>
            <c:strRef>
              <c:f>Forecast!$B$35</c:f>
              <c:strCache>
                <c:ptCount val="1"/>
                <c:pt idx="0">
                  <c:v>Supplies and Materials</c:v>
                </c:pt>
              </c:strCache>
            </c:strRef>
          </c:tx>
          <c:spPr>
            <a:solidFill>
              <a:srgbClr val="CCFFFF"/>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(Forecast!$C$35:$E$35,Forecast!$G$35:$K$35)</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3-27FD-4666-9071-3D5A498B214F}"/>
            </c:ext>
          </c:extLst>
        </c:ser>
        <c:ser>
          <c:idx val="4"/>
          <c:order val="4"/>
          <c:tx>
            <c:strRef>
              <c:f>Forecast!$B$36</c:f>
              <c:strCache>
                <c:ptCount val="1"/>
                <c:pt idx="0">
                  <c:v>Capital Outlay</c:v>
                </c:pt>
              </c:strCache>
            </c:strRef>
          </c:tx>
          <c:spPr>
            <a:solidFill>
              <a:srgbClr val="660066"/>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(Forecast!$C$36:$E$36,Forecast!$G$36:$K$36)</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4-27FD-4666-9071-3D5A498B214F}"/>
            </c:ext>
          </c:extLst>
        </c:ser>
        <c:ser>
          <c:idx val="5"/>
          <c:order val="5"/>
          <c:tx>
            <c:strRef>
              <c:f>Forecast!$B$37</c:f>
              <c:strCache>
                <c:ptCount val="1"/>
                <c:pt idx="0">
                  <c:v>Intergovernmental</c:v>
                </c:pt>
              </c:strCache>
            </c:strRef>
          </c:tx>
          <c:spPr>
            <a:solidFill>
              <a:srgbClr val="FF8080"/>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(Forecast!$C$37:$E$37,Forecast!$G$37:$K$37)</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5-27FD-4666-9071-3D5A498B214F}"/>
            </c:ext>
          </c:extLst>
        </c:ser>
        <c:ser>
          <c:idx val="13"/>
          <c:order val="6"/>
          <c:tx>
            <c:strRef>
              <c:f>Forecast!$B$46</c:f>
              <c:strCache>
                <c:ptCount val="1"/>
                <c:pt idx="0">
                  <c:v>Other Objects</c:v>
                </c:pt>
              </c:strCache>
            </c:strRef>
          </c:tx>
          <c:spPr>
            <a:solidFill>
              <a:srgbClr val="800000"/>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(Forecast!$C$46:$E$46,Forecast!$G$46:$K$46)</c:f>
              <c:numCache>
                <c:formatCode>#,##0_);[Red]#,##0\-</c:formatCode>
                <c:ptCount val="8"/>
                <c:pt idx="0">
                  <c:v>0</c:v>
                </c:pt>
                <c:pt idx="1">
                  <c:v>0</c:v>
                </c:pt>
                <c:pt idx="2">
                  <c:v>0</c:v>
                </c:pt>
                <c:pt idx="3" formatCode="#,###_);[Red]#,###\-">
                  <c:v>0</c:v>
                </c:pt>
              </c:numCache>
            </c:numRef>
          </c:val>
          <c:extLst>
            <c:ext xmlns:c16="http://schemas.microsoft.com/office/drawing/2014/chart" uri="{C3380CC4-5D6E-409C-BE32-E72D297353CC}">
              <c16:uniqueId val="{00000006-27FD-4666-9071-3D5A498B214F}"/>
            </c:ext>
          </c:extLst>
        </c:ser>
        <c:ser>
          <c:idx val="6"/>
          <c:order val="7"/>
          <c:tx>
            <c:strRef>
              <c:f>Parameters!$A$17</c:f>
              <c:strCache>
                <c:ptCount val="1"/>
                <c:pt idx="0">
                  <c:v>Debt Service</c:v>
                </c:pt>
              </c:strCache>
            </c:strRef>
          </c:tx>
          <c:val>
            <c:numRef>
              <c:f>Parameters!$B$17:$I$17</c:f>
            </c:numRef>
          </c:val>
          <c:extLst>
            <c:ext xmlns:c16="http://schemas.microsoft.com/office/drawing/2014/chart" uri="{C3380CC4-5D6E-409C-BE32-E72D297353CC}">
              <c16:uniqueId val="{00000007-27FD-4666-9071-3D5A498B214F}"/>
            </c:ext>
          </c:extLst>
        </c:ser>
        <c:ser>
          <c:idx val="14"/>
          <c:order val="8"/>
          <c:tx>
            <c:strRef>
              <c:f>Forecast!$B$53</c:f>
              <c:strCache>
                <c:ptCount val="1"/>
                <c:pt idx="0">
                  <c:v>Total Other Financing Uses</c:v>
                </c:pt>
              </c:strCache>
            </c:strRef>
          </c:tx>
          <c:spPr>
            <a:solidFill>
              <a:srgbClr val="008080"/>
            </a:solidFill>
            <a:ln w="12700">
              <a:solidFill>
                <a:srgbClr val="000000"/>
              </a:solidFill>
              <a:prstDash val="solid"/>
            </a:ln>
          </c:spPr>
          <c:cat>
            <c:numRef>
              <c:f>(Forecast!$C$9:$E$9,Forecast!$G$9:$K$9)</c:f>
              <c:numCache>
                <c:formatCode>General</c:formatCode>
                <c:ptCount val="8"/>
                <c:pt idx="0">
                  <c:v>2007</c:v>
                </c:pt>
                <c:pt idx="1">
                  <c:v>2008</c:v>
                </c:pt>
                <c:pt idx="2">
                  <c:v>2009</c:v>
                </c:pt>
                <c:pt idx="3">
                  <c:v>2010</c:v>
                </c:pt>
                <c:pt idx="4">
                  <c:v>2011</c:v>
                </c:pt>
                <c:pt idx="5">
                  <c:v>2012</c:v>
                </c:pt>
                <c:pt idx="6">
                  <c:v>2013</c:v>
                </c:pt>
                <c:pt idx="7">
                  <c:v>2014</c:v>
                </c:pt>
              </c:numCache>
            </c:numRef>
          </c:cat>
          <c:val>
            <c:numRef>
              <c:f>(Forecast!$C$53:$E$53,Forecast!$G$53:$K$53)</c:f>
              <c:numCache>
                <c:formatCode>#,##0_);[Red]#,##0\-</c:formatCode>
                <c:ptCount val="8"/>
                <c:pt idx="0">
                  <c:v>0</c:v>
                </c:pt>
                <c:pt idx="1">
                  <c:v>0</c:v>
                </c:pt>
                <c:pt idx="2">
                  <c:v>0</c:v>
                </c:pt>
                <c:pt idx="3" formatCode="#,###_);[Red]#,###\-">
                  <c:v>0</c:v>
                </c:pt>
                <c:pt idx="4" formatCode="#,###_);[Red]#,###\-">
                  <c:v>0</c:v>
                </c:pt>
                <c:pt idx="5" formatCode="#,###_);[Red]#,###\-">
                  <c:v>0</c:v>
                </c:pt>
                <c:pt idx="6" formatCode="#,###_);[Red]#,###\-">
                  <c:v>0</c:v>
                </c:pt>
                <c:pt idx="7" formatCode="#,###_);[Red]#,###\-">
                  <c:v>0</c:v>
                </c:pt>
              </c:numCache>
            </c:numRef>
          </c:val>
          <c:extLst>
            <c:ext xmlns:c16="http://schemas.microsoft.com/office/drawing/2014/chart" uri="{C3380CC4-5D6E-409C-BE32-E72D297353CC}">
              <c16:uniqueId val="{00000008-27FD-4666-9071-3D5A498B214F}"/>
            </c:ext>
          </c:extLst>
        </c:ser>
        <c:dLbls>
          <c:showLegendKey val="0"/>
          <c:showVal val="0"/>
          <c:showCatName val="0"/>
          <c:showSerName val="0"/>
          <c:showPercent val="0"/>
          <c:showBubbleSize val="0"/>
        </c:dLbls>
        <c:axId val="1294925487"/>
        <c:axId val="1"/>
      </c:areaChart>
      <c:catAx>
        <c:axId val="129492548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294925487"/>
        <c:crosses val="autoZero"/>
        <c:crossBetween val="midCat"/>
        <c:dispUnits>
          <c:builtInUnit val="thousands"/>
          <c:dispUnitsLbl>
            <c:layout>
              <c:manualLayout>
                <c:xMode val="edge"/>
                <c:yMode val="edge"/>
                <c:x val="2.4671052631578948E-2"/>
                <c:y val="0.15514032850862342"/>
              </c:manualLayout>
            </c:layout>
            <c:spPr>
              <a:noFill/>
              <a:ln w="25400">
                <a:noFill/>
              </a:ln>
            </c:spPr>
            <c:txPr>
              <a:bodyPr rot="-5400000" vert="horz"/>
              <a:lstStyle/>
              <a:p>
                <a:pPr algn="ctr">
                  <a:defRPr sz="1125" b="1" i="0" u="none" strike="noStrike" baseline="0">
                    <a:solidFill>
                      <a:srgbClr val="000000"/>
                    </a:solidFill>
                    <a:latin typeface="Arial"/>
                    <a:ea typeface="Arial"/>
                    <a:cs typeface="Arial"/>
                  </a:defRPr>
                </a:pPr>
                <a:endParaRPr lang="en-US"/>
              </a:p>
            </c:txPr>
          </c:dispUnitsLbl>
        </c:dispUnits>
      </c:valAx>
      <c:spPr>
        <a:solidFill>
          <a:srgbClr val="C0C0C0"/>
        </a:solidFill>
        <a:ln w="12700">
          <a:solidFill>
            <a:srgbClr val="808080"/>
          </a:solidFill>
          <a:prstDash val="solid"/>
        </a:ln>
      </c:spPr>
    </c:plotArea>
    <c:legend>
      <c:legendPos val="b"/>
      <c:layout>
        <c:manualLayout>
          <c:xMode val="edge"/>
          <c:yMode val="edge"/>
          <c:x val="8.2236842105263153E-3"/>
          <c:y val="0.79626246719160099"/>
          <c:w val="0.99177631578947367"/>
          <c:h val="0.19439271960163862"/>
        </c:manualLayout>
      </c:layout>
      <c:overlay val="0"/>
      <c:spPr>
        <a:solidFill>
          <a:srgbClr val="C0C0C0"/>
        </a:solidFill>
        <a:ln w="3175">
          <a:solidFill>
            <a:srgbClr val="C0C0C0"/>
          </a:solidFill>
          <a:prstDash val="solid"/>
        </a:ln>
        <a:effectLst>
          <a:outerShdw dist="35921" dir="2700000" algn="br">
            <a:srgbClr val="000000"/>
          </a:outerShdw>
        </a:effectLst>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FFFFFF">
            <a:gamma/>
            <a:shade val="36078"/>
            <a:invGamma/>
          </a:srgbClr>
        </a:gs>
        <a:gs pos="100000">
          <a:srgbClr val="FFFFFF"/>
        </a:gs>
      </a:gsLst>
      <a:path path="rect">
        <a:fillToRect l="50000" t="50000" r="50000" b="50000"/>
      </a:path>
    </a:gradFill>
    <a:ln w="3175">
      <a:solidFill>
        <a:srgbClr val="000000"/>
      </a:solidFill>
      <a:prstDash val="solid"/>
    </a:ln>
    <a:effectLst>
      <a:outerShdw dist="35921" dir="2700000" algn="br">
        <a:srgbClr val="000000"/>
      </a:outerShdw>
    </a:effectLst>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47625</xdr:rowOff>
    </xdr:from>
    <xdr:to>
      <xdr:col>9</xdr:col>
      <xdr:colOff>438150</xdr:colOff>
      <xdr:row>31</xdr:row>
      <xdr:rowOff>66675</xdr:rowOff>
    </xdr:to>
    <xdr:graphicFrame macro="">
      <xdr:nvGraphicFramePr>
        <xdr:cNvPr id="6203" name="Chart 1">
          <a:extLst>
            <a:ext uri="{FF2B5EF4-FFF2-40B4-BE49-F238E27FC236}">
              <a16:creationId xmlns:a16="http://schemas.microsoft.com/office/drawing/2014/main" id="{3839D7B3-03AD-4413-8F68-DA8185C2F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34</xdr:row>
      <xdr:rowOff>9525</xdr:rowOff>
    </xdr:from>
    <xdr:to>
      <xdr:col>9</xdr:col>
      <xdr:colOff>438150</xdr:colOff>
      <xdr:row>65</xdr:row>
      <xdr:rowOff>95250</xdr:rowOff>
    </xdr:to>
    <xdr:graphicFrame macro="">
      <xdr:nvGraphicFramePr>
        <xdr:cNvPr id="6204" name="Chart 3">
          <a:extLst>
            <a:ext uri="{FF2B5EF4-FFF2-40B4-BE49-F238E27FC236}">
              <a16:creationId xmlns:a16="http://schemas.microsoft.com/office/drawing/2014/main" id="{08A97B97-2ACC-484C-B729-4C88324A5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65</xdr:row>
      <xdr:rowOff>114300</xdr:rowOff>
    </xdr:from>
    <xdr:to>
      <xdr:col>9</xdr:col>
      <xdr:colOff>457200</xdr:colOff>
      <xdr:row>97</xdr:row>
      <xdr:rowOff>28575</xdr:rowOff>
    </xdr:to>
    <xdr:graphicFrame macro="">
      <xdr:nvGraphicFramePr>
        <xdr:cNvPr id="6205" name="Chart 4">
          <a:extLst>
            <a:ext uri="{FF2B5EF4-FFF2-40B4-BE49-F238E27FC236}">
              <a16:creationId xmlns:a16="http://schemas.microsoft.com/office/drawing/2014/main" id="{E8CB4507-8FF1-4542-AAB8-8D7CBD680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
  <sheetViews>
    <sheetView showGridLines="0" topLeftCell="A22" workbookViewId="0">
      <selection activeCell="J25" sqref="J25"/>
    </sheetView>
  </sheetViews>
  <sheetFormatPr defaultRowHeight="12.75" x14ac:dyDescent="0.2"/>
  <cols>
    <col min="1" max="1" width="5.28515625" customWidth="1"/>
    <col min="2" max="2" width="6.140625" customWidth="1"/>
    <col min="4" max="4" width="10.85546875" customWidth="1"/>
    <col min="7" max="7" width="12.42578125" customWidth="1"/>
    <col min="8" max="8" width="30.42578125" customWidth="1"/>
  </cols>
  <sheetData>
    <row r="1" spans="1:10" ht="20.25" x14ac:dyDescent="0.3">
      <c r="A1" s="86" t="s">
        <v>79</v>
      </c>
      <c r="B1" s="87"/>
      <c r="C1" s="87"/>
    </row>
    <row r="2" spans="1:10" ht="18" x14ac:dyDescent="0.25">
      <c r="A2" s="348" t="s">
        <v>80</v>
      </c>
      <c r="B2" s="342"/>
      <c r="C2" s="342"/>
      <c r="D2" s="342"/>
      <c r="E2" s="342"/>
      <c r="F2" s="342"/>
      <c r="G2" s="342"/>
      <c r="H2" s="342"/>
    </row>
    <row r="4" spans="1:10" ht="208.15" customHeight="1" x14ac:dyDescent="0.2">
      <c r="B4" s="344" t="s">
        <v>102</v>
      </c>
      <c r="C4" s="344"/>
      <c r="D4" s="344"/>
      <c r="E4" s="344"/>
      <c r="F4" s="344"/>
      <c r="G4" s="344"/>
      <c r="H4" s="89" t="s">
        <v>99</v>
      </c>
      <c r="I4" s="85"/>
      <c r="J4" s="85"/>
    </row>
    <row r="5" spans="1:10" ht="14.25" customHeight="1" x14ac:dyDescent="0.2">
      <c r="B5" s="85"/>
      <c r="C5" s="85"/>
      <c r="D5" s="85"/>
      <c r="E5" s="85"/>
      <c r="F5" s="85"/>
      <c r="G5" s="85"/>
      <c r="H5" s="85"/>
      <c r="I5" s="85"/>
      <c r="J5" s="85"/>
    </row>
    <row r="6" spans="1:10" ht="22.5" customHeight="1" x14ac:dyDescent="0.2">
      <c r="A6" s="349" t="s">
        <v>82</v>
      </c>
      <c r="B6" s="349"/>
      <c r="C6" s="349"/>
      <c r="D6" s="349"/>
      <c r="E6" s="349"/>
      <c r="F6" s="349"/>
      <c r="G6" s="349"/>
      <c r="H6" s="349"/>
      <c r="I6" s="85"/>
      <c r="J6" s="85"/>
    </row>
    <row r="7" spans="1:10" ht="218.25" customHeight="1" x14ac:dyDescent="0.2">
      <c r="B7" s="344" t="s">
        <v>107</v>
      </c>
      <c r="C7" s="344"/>
      <c r="D7" s="344"/>
      <c r="E7" s="344"/>
      <c r="F7" s="344"/>
      <c r="G7" s="344"/>
      <c r="H7" s="302"/>
      <c r="I7" s="85"/>
      <c r="J7" s="85"/>
    </row>
    <row r="8" spans="1:10" ht="15" x14ac:dyDescent="0.2">
      <c r="B8" s="85"/>
      <c r="C8" s="85"/>
      <c r="D8" s="85"/>
      <c r="E8" s="85"/>
      <c r="F8" s="85"/>
      <c r="G8" s="85"/>
      <c r="H8" s="85"/>
      <c r="I8" s="85"/>
      <c r="J8" s="85"/>
    </row>
    <row r="9" spans="1:10" ht="20.25" customHeight="1" x14ac:dyDescent="0.2">
      <c r="A9" s="349" t="s">
        <v>81</v>
      </c>
      <c r="B9" s="349"/>
      <c r="C9" s="349"/>
      <c r="D9" s="346"/>
      <c r="E9" s="346"/>
      <c r="F9" s="346"/>
      <c r="G9" s="346"/>
      <c r="H9" s="346"/>
      <c r="I9" s="85"/>
      <c r="J9" s="85"/>
    </row>
    <row r="10" spans="1:10" ht="170.25" customHeight="1" x14ac:dyDescent="0.2">
      <c r="B10" s="344" t="s">
        <v>84</v>
      </c>
      <c r="C10" s="344"/>
      <c r="D10" s="344"/>
      <c r="E10" s="344"/>
      <c r="F10" s="344"/>
      <c r="G10" s="344"/>
      <c r="H10" s="89" t="s">
        <v>85</v>
      </c>
      <c r="I10" s="85"/>
      <c r="J10" s="85"/>
    </row>
    <row r="11" spans="1:10" ht="142.5" customHeight="1" x14ac:dyDescent="0.2">
      <c r="B11" s="85"/>
      <c r="C11" s="344" t="s">
        <v>108</v>
      </c>
      <c r="D11" s="344"/>
      <c r="E11" s="344"/>
      <c r="F11" s="344"/>
      <c r="G11" s="344"/>
      <c r="H11" s="341"/>
      <c r="I11" s="85"/>
      <c r="J11" s="85"/>
    </row>
    <row r="12" spans="1:10" ht="149.25" customHeight="1" x14ac:dyDescent="0.2">
      <c r="B12" s="344" t="s">
        <v>109</v>
      </c>
      <c r="C12" s="345"/>
      <c r="D12" s="345"/>
      <c r="E12" s="345"/>
      <c r="F12" s="345"/>
      <c r="G12" s="345"/>
      <c r="H12" s="341"/>
      <c r="I12" s="85"/>
      <c r="J12" s="85"/>
    </row>
    <row r="13" spans="1:10" ht="28.5" customHeight="1" x14ac:dyDescent="0.2">
      <c r="A13" s="350" t="s">
        <v>86</v>
      </c>
      <c r="B13" s="350"/>
      <c r="C13" s="350"/>
      <c r="D13" s="350"/>
      <c r="E13" s="351"/>
      <c r="F13" s="351"/>
      <c r="G13" s="346"/>
      <c r="H13" s="346"/>
      <c r="I13" s="85"/>
      <c r="J13" s="85"/>
    </row>
    <row r="14" spans="1:10" ht="190.5" customHeight="1" x14ac:dyDescent="0.2">
      <c r="B14" s="344" t="s">
        <v>101</v>
      </c>
      <c r="C14" s="344"/>
      <c r="D14" s="344"/>
      <c r="E14" s="344"/>
      <c r="F14" s="344"/>
      <c r="G14" s="344"/>
      <c r="H14" s="341"/>
      <c r="I14" s="85"/>
      <c r="J14" s="85"/>
    </row>
    <row r="15" spans="1:10" ht="15" x14ac:dyDescent="0.2">
      <c r="B15" s="85"/>
      <c r="C15" s="85"/>
      <c r="D15" s="85"/>
      <c r="E15" s="85"/>
      <c r="F15" s="85"/>
      <c r="G15" s="85"/>
      <c r="H15" s="85"/>
      <c r="I15" s="85"/>
      <c r="J15" s="85"/>
    </row>
    <row r="16" spans="1:10" ht="23.25" customHeight="1" x14ac:dyDescent="0.2">
      <c r="A16" s="340" t="s">
        <v>87</v>
      </c>
      <c r="B16" s="340"/>
      <c r="C16" s="340"/>
      <c r="D16" s="340"/>
      <c r="E16" s="340"/>
      <c r="F16" s="346"/>
      <c r="G16" s="346"/>
      <c r="H16" s="346"/>
      <c r="I16" s="85"/>
      <c r="J16" s="85"/>
    </row>
    <row r="17" spans="1:10" ht="123.75" customHeight="1" x14ac:dyDescent="0.2">
      <c r="B17" s="344" t="s">
        <v>110</v>
      </c>
      <c r="C17" s="345"/>
      <c r="D17" s="345"/>
      <c r="E17" s="345"/>
      <c r="F17" s="345"/>
      <c r="G17" s="345"/>
      <c r="H17" s="341"/>
      <c r="I17" s="85"/>
      <c r="J17" s="85"/>
    </row>
    <row r="18" spans="1:10" ht="21.75" customHeight="1" x14ac:dyDescent="0.2">
      <c r="A18" s="347" t="s">
        <v>88</v>
      </c>
      <c r="B18" s="347"/>
      <c r="C18" s="347"/>
      <c r="D18" s="347"/>
      <c r="E18" s="347"/>
      <c r="F18" s="342"/>
      <c r="G18" s="342"/>
      <c r="H18" s="342"/>
    </row>
    <row r="19" spans="1:10" ht="83.25" customHeight="1" x14ac:dyDescent="0.2">
      <c r="C19" s="343" t="s">
        <v>111</v>
      </c>
      <c r="D19" s="342"/>
      <c r="E19" s="342"/>
      <c r="F19" s="342"/>
      <c r="G19" s="342"/>
      <c r="H19" s="342"/>
    </row>
    <row r="20" spans="1:10" ht="123.75" customHeight="1" x14ac:dyDescent="0.2">
      <c r="B20" s="90"/>
      <c r="C20" s="343" t="s">
        <v>112</v>
      </c>
      <c r="D20" s="341"/>
      <c r="E20" s="341"/>
      <c r="F20" s="341"/>
      <c r="G20" s="341"/>
      <c r="H20" s="342"/>
    </row>
    <row r="21" spans="1:10" ht="104.25" customHeight="1" x14ac:dyDescent="0.2">
      <c r="B21" s="90"/>
      <c r="C21" s="343" t="s">
        <v>113</v>
      </c>
      <c r="D21" s="341"/>
      <c r="E21" s="341"/>
      <c r="F21" s="341"/>
      <c r="G21" s="341"/>
      <c r="H21" s="342"/>
    </row>
    <row r="22" spans="1:10" ht="22.5" customHeight="1" x14ac:dyDescent="0.2">
      <c r="A22" s="340" t="s">
        <v>89</v>
      </c>
      <c r="B22" s="340"/>
      <c r="C22" s="340"/>
      <c r="D22" s="340"/>
      <c r="E22" s="340"/>
      <c r="F22" s="340"/>
      <c r="G22" s="342"/>
      <c r="H22" s="342"/>
    </row>
    <row r="23" spans="1:10" ht="243" customHeight="1" x14ac:dyDescent="0.2">
      <c r="B23" s="344" t="s">
        <v>157</v>
      </c>
      <c r="C23" s="341"/>
      <c r="D23" s="341"/>
      <c r="E23" s="341"/>
      <c r="F23" s="341"/>
      <c r="G23" s="341"/>
      <c r="H23" s="89" t="s">
        <v>91</v>
      </c>
    </row>
    <row r="24" spans="1:10" ht="21" customHeight="1" x14ac:dyDescent="0.2">
      <c r="A24" s="340" t="s">
        <v>90</v>
      </c>
      <c r="B24" s="340"/>
      <c r="C24" s="340"/>
      <c r="D24" s="340"/>
      <c r="E24" s="340"/>
    </row>
    <row r="25" spans="1:10" ht="115.5" customHeight="1" x14ac:dyDescent="0.2">
      <c r="B25" s="341" t="s">
        <v>92</v>
      </c>
      <c r="C25" s="341"/>
      <c r="D25" s="341"/>
      <c r="E25" s="341"/>
      <c r="F25" s="341"/>
      <c r="G25" s="341"/>
      <c r="H25" s="342"/>
    </row>
    <row r="26" spans="1:10" ht="15.75" customHeight="1" x14ac:dyDescent="0.25">
      <c r="A26" s="296"/>
    </row>
    <row r="28" spans="1:10" ht="17.25" customHeight="1" x14ac:dyDescent="0.2">
      <c r="B28" s="341"/>
      <c r="C28" s="341"/>
      <c r="D28" s="341"/>
      <c r="E28" s="341"/>
      <c r="F28" s="341"/>
      <c r="G28" s="341"/>
    </row>
  </sheetData>
  <mergeCells count="21">
    <mergeCell ref="A2:H2"/>
    <mergeCell ref="A6:H6"/>
    <mergeCell ref="A9:H9"/>
    <mergeCell ref="A13:H13"/>
    <mergeCell ref="B4:G4"/>
    <mergeCell ref="B7:G7"/>
    <mergeCell ref="C11:H11"/>
    <mergeCell ref="B17:H17"/>
    <mergeCell ref="B10:G10"/>
    <mergeCell ref="B28:G28"/>
    <mergeCell ref="B14:H14"/>
    <mergeCell ref="A16:H16"/>
    <mergeCell ref="A22:H22"/>
    <mergeCell ref="A18:H18"/>
    <mergeCell ref="B12:H12"/>
    <mergeCell ref="A24:E24"/>
    <mergeCell ref="B25:H25"/>
    <mergeCell ref="C20:H20"/>
    <mergeCell ref="B23:G23"/>
    <mergeCell ref="C19:H19"/>
    <mergeCell ref="C21:H21"/>
  </mergeCells>
  <phoneticPr fontId="0" type="noConversion"/>
  <pageMargins left="0.41" right="0.27" top="0.57999999999999996" bottom="0.56000000000000005" header="0.24" footer="0.5"/>
  <pageSetup orientation="portrait" horizontalDpi="300" verticalDpi="300" r:id="rId1"/>
  <headerFooter alignWithMargins="0"/>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election activeCell="A26" sqref="A26:IV26"/>
    </sheetView>
  </sheetViews>
  <sheetFormatPr defaultRowHeight="12.75" x14ac:dyDescent="0.2"/>
  <sheetData>
    <row r="1" spans="1:2" ht="20.25" x14ac:dyDescent="0.3">
      <c r="A1" s="88" t="s">
        <v>114</v>
      </c>
    </row>
    <row r="3" spans="1:2" s="299" customFormat="1" x14ac:dyDescent="0.2">
      <c r="A3" s="299" t="s">
        <v>115</v>
      </c>
    </row>
    <row r="4" spans="1:2" s="299" customFormat="1" x14ac:dyDescent="0.2">
      <c r="A4" s="299" t="s">
        <v>134</v>
      </c>
    </row>
    <row r="5" spans="1:2" s="299" customFormat="1" x14ac:dyDescent="0.2"/>
    <row r="6" spans="1:2" s="299" customFormat="1" x14ac:dyDescent="0.2">
      <c r="A6" s="299" t="s">
        <v>135</v>
      </c>
    </row>
    <row r="7" spans="1:2" s="299" customFormat="1" x14ac:dyDescent="0.2"/>
    <row r="8" spans="1:2" s="299" customFormat="1" x14ac:dyDescent="0.2">
      <c r="B8" s="299" t="s">
        <v>116</v>
      </c>
    </row>
    <row r="9" spans="1:2" s="299" customFormat="1" x14ac:dyDescent="0.2">
      <c r="B9" s="299" t="s">
        <v>117</v>
      </c>
    </row>
    <row r="10" spans="1:2" s="299" customFormat="1" x14ac:dyDescent="0.2">
      <c r="B10" s="299" t="s">
        <v>118</v>
      </c>
    </row>
    <row r="11" spans="1:2" s="299" customFormat="1" x14ac:dyDescent="0.2"/>
    <row r="12" spans="1:2" s="299" customFormat="1" x14ac:dyDescent="0.2">
      <c r="A12" s="299" t="s">
        <v>136</v>
      </c>
    </row>
    <row r="13" spans="1:2" s="299" customFormat="1" x14ac:dyDescent="0.2">
      <c r="A13" s="299" t="s">
        <v>137</v>
      </c>
    </row>
    <row r="14" spans="1:2" s="299" customFormat="1" x14ac:dyDescent="0.2">
      <c r="A14" s="299" t="s">
        <v>140</v>
      </c>
    </row>
    <row r="15" spans="1:2" s="299" customFormat="1" x14ac:dyDescent="0.2"/>
    <row r="16" spans="1:2" s="299" customFormat="1" x14ac:dyDescent="0.2">
      <c r="A16" s="299" t="s">
        <v>119</v>
      </c>
    </row>
    <row r="17" spans="1:1" s="299" customFormat="1" x14ac:dyDescent="0.2">
      <c r="A17" s="299" t="s">
        <v>120</v>
      </c>
    </row>
    <row r="18" spans="1:1" s="299" customFormat="1" x14ac:dyDescent="0.2">
      <c r="A18" s="299" t="s">
        <v>138</v>
      </c>
    </row>
    <row r="19" spans="1:1" s="299" customFormat="1" x14ac:dyDescent="0.2">
      <c r="A19" s="299" t="s">
        <v>121</v>
      </c>
    </row>
    <row r="20" spans="1:1" s="299" customFormat="1" x14ac:dyDescent="0.2">
      <c r="A20" s="299" t="s">
        <v>139</v>
      </c>
    </row>
    <row r="21" spans="1:1" s="299" customFormat="1" x14ac:dyDescent="0.2"/>
    <row r="22" spans="1:1" s="299" customFormat="1" x14ac:dyDescent="0.2">
      <c r="A22" s="299" t="s">
        <v>122</v>
      </c>
    </row>
    <row r="23" spans="1:1" s="299" customFormat="1" x14ac:dyDescent="0.2">
      <c r="A23" s="299" t="s">
        <v>123</v>
      </c>
    </row>
    <row r="24" spans="1:1" s="299" customFormat="1" x14ac:dyDescent="0.2">
      <c r="A24" s="299" t="s">
        <v>124</v>
      </c>
    </row>
    <row r="25" spans="1:1" s="299" customFormat="1" x14ac:dyDescent="0.2">
      <c r="A25" s="299" t="s">
        <v>125</v>
      </c>
    </row>
    <row r="26" spans="1:1" s="299" customFormat="1" x14ac:dyDescent="0.2"/>
    <row r="27" spans="1:1" s="299" customFormat="1" x14ac:dyDescent="0.2">
      <c r="A27" s="299" t="s">
        <v>126</v>
      </c>
    </row>
    <row r="28" spans="1:1" s="299" customFormat="1" x14ac:dyDescent="0.2">
      <c r="A28" s="299" t="s">
        <v>127</v>
      </c>
    </row>
    <row r="29" spans="1:1" s="299" customFormat="1" x14ac:dyDescent="0.2">
      <c r="A29" s="299" t="s">
        <v>128</v>
      </c>
    </row>
    <row r="30" spans="1:1" s="299" customFormat="1" x14ac:dyDescent="0.2">
      <c r="A30" s="299" t="s">
        <v>129</v>
      </c>
    </row>
    <row r="31" spans="1:1" s="299" customFormat="1" x14ac:dyDescent="0.2">
      <c r="A31" s="299" t="s">
        <v>130</v>
      </c>
    </row>
    <row r="32" spans="1:1" s="299" customFormat="1" x14ac:dyDescent="0.2">
      <c r="A32" s="299" t="s">
        <v>131</v>
      </c>
    </row>
    <row r="33" spans="1:2" s="299" customFormat="1" x14ac:dyDescent="0.2"/>
    <row r="34" spans="1:2" s="299" customFormat="1" x14ac:dyDescent="0.2">
      <c r="A34" s="299" t="s">
        <v>143</v>
      </c>
    </row>
    <row r="35" spans="1:2" s="299" customFormat="1" x14ac:dyDescent="0.2">
      <c r="B35" s="299" t="s">
        <v>132</v>
      </c>
    </row>
    <row r="36" spans="1:2" s="299" customFormat="1" x14ac:dyDescent="0.2">
      <c r="B36" s="299" t="s">
        <v>133</v>
      </c>
    </row>
    <row r="37" spans="1:2" s="299" customFormat="1" x14ac:dyDescent="0.2">
      <c r="B37" s="299" t="s">
        <v>141</v>
      </c>
    </row>
    <row r="38" spans="1:2" s="299" customFormat="1" x14ac:dyDescent="0.2">
      <c r="B38" s="299" t="s">
        <v>142</v>
      </c>
    </row>
    <row r="39" spans="1:2" s="299" customFormat="1" x14ac:dyDescent="0.2"/>
  </sheetData>
  <phoneticPr fontId="0"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N108"/>
  <sheetViews>
    <sheetView showGridLines="0" showZeros="0" zoomScaleNormal="75" workbookViewId="0">
      <pane ySplit="10" topLeftCell="A65" activePane="bottomLeft" state="frozen"/>
      <selection pane="bottomLeft" activeCell="L104" sqref="L104"/>
    </sheetView>
  </sheetViews>
  <sheetFormatPr defaultRowHeight="12.75" x14ac:dyDescent="0.2"/>
  <cols>
    <col min="1" max="1" width="7.42578125" style="15" customWidth="1"/>
    <col min="2" max="2" width="50.7109375" style="3" customWidth="1"/>
    <col min="3" max="3" width="13.140625" style="7" customWidth="1"/>
    <col min="4" max="5" width="13.140625" style="14" customWidth="1"/>
    <col min="6" max="6" width="8.7109375" style="3" customWidth="1"/>
    <col min="7" max="11" width="12.85546875" style="3" customWidth="1"/>
    <col min="12" max="16384" width="9.140625" style="3"/>
  </cols>
  <sheetData>
    <row r="1" spans="1:248" ht="21" customHeight="1" x14ac:dyDescent="0.2">
      <c r="A1" s="45" t="str">
        <f>District_name</f>
        <v>Sample City Schools</v>
      </c>
      <c r="B1" s="18"/>
      <c r="C1" s="19"/>
      <c r="D1" s="20"/>
      <c r="E1" s="20"/>
      <c r="F1" s="21"/>
      <c r="G1" s="18"/>
      <c r="H1" s="22"/>
      <c r="I1" s="18"/>
      <c r="J1" s="18"/>
      <c r="K1" s="18"/>
    </row>
    <row r="2" spans="1:248" ht="17.25" customHeight="1" x14ac:dyDescent="0.2">
      <c r="A2" s="44" t="str">
        <f>District_County</f>
        <v>Sample County</v>
      </c>
      <c r="B2" s="18"/>
      <c r="C2" s="19"/>
      <c r="D2" s="20"/>
      <c r="E2" s="20"/>
      <c r="F2" s="21"/>
      <c r="G2" s="18"/>
      <c r="H2" s="18"/>
      <c r="I2" s="18"/>
      <c r="J2" s="18"/>
      <c r="K2" s="18"/>
    </row>
    <row r="3" spans="1:248" ht="15" x14ac:dyDescent="0.2">
      <c r="A3" s="46" t="s">
        <v>71</v>
      </c>
      <c r="B3" s="18"/>
      <c r="C3" s="23"/>
      <c r="D3" s="17"/>
      <c r="E3" s="17"/>
      <c r="F3" s="22"/>
      <c r="G3" s="18"/>
      <c r="H3" s="18"/>
      <c r="I3" s="18"/>
      <c r="J3" s="18"/>
      <c r="K3" s="18"/>
    </row>
    <row r="4" spans="1:248" ht="15" x14ac:dyDescent="0.2">
      <c r="A4" s="46" t="str">
        <f xml:space="preserve"> "For the Fiscal Years Ended June 30, " &amp; Fiscal_Year - 3 &amp; ", " &amp; Fiscal_Year -2 &amp; " and " &amp; Fiscal_Year -1 &amp; " Actual;"</f>
        <v>For the Fiscal Years Ended June 30, 2007, 2008 and 2009 Actual;</v>
      </c>
      <c r="B4" s="18"/>
      <c r="C4" s="23"/>
      <c r="D4" s="17"/>
      <c r="E4" s="17"/>
      <c r="F4" s="22"/>
      <c r="G4" s="18"/>
      <c r="H4" s="18"/>
      <c r="I4" s="18"/>
      <c r="J4" s="18"/>
      <c r="K4" s="18"/>
    </row>
    <row r="5" spans="1:248" ht="15" x14ac:dyDescent="0.2">
      <c r="A5" s="46" t="str">
        <f>"Forecasted Fiscal Years Ending June 30, " &amp; Fiscal_Year &amp; " Through " &amp; Fiscal_Year + 4</f>
        <v>Forecasted Fiscal Years Ending June 30, 2010 Through 2014</v>
      </c>
      <c r="B5" s="18"/>
      <c r="C5" s="23"/>
      <c r="D5" s="17"/>
      <c r="E5" s="17"/>
      <c r="F5" s="22"/>
      <c r="G5" s="18"/>
      <c r="H5" s="25"/>
      <c r="I5" s="18"/>
      <c r="J5" s="18"/>
      <c r="K5" s="18"/>
    </row>
    <row r="6" spans="1:248" ht="4.1500000000000004" customHeight="1" x14ac:dyDescent="0.2">
      <c r="A6" s="24"/>
      <c r="B6" s="18"/>
      <c r="C6" s="23"/>
      <c r="D6" s="17"/>
      <c r="E6" s="17"/>
      <c r="F6" s="22"/>
      <c r="G6" s="22"/>
      <c r="H6" s="18"/>
      <c r="I6" s="18"/>
      <c r="J6" s="18"/>
      <c r="K6" s="18"/>
    </row>
    <row r="7" spans="1:248" ht="18.75" thickBot="1" x14ac:dyDescent="0.3">
      <c r="A7" s="59"/>
      <c r="B7" s="60"/>
      <c r="C7" s="50" t="s">
        <v>70</v>
      </c>
      <c r="D7" s="51"/>
      <c r="E7" s="52"/>
      <c r="F7" s="60"/>
      <c r="G7" s="55" t="s">
        <v>58</v>
      </c>
      <c r="H7" s="54"/>
      <c r="I7" s="54"/>
      <c r="J7" s="54"/>
      <c r="K7" s="56"/>
    </row>
    <row r="8" spans="1:248" x14ac:dyDescent="0.2">
      <c r="A8" s="38" t="s">
        <v>74</v>
      </c>
      <c r="B8" s="39"/>
      <c r="C8" s="48" t="s">
        <v>0</v>
      </c>
      <c r="D8" s="49" t="s">
        <v>1</v>
      </c>
      <c r="E8" s="49" t="s">
        <v>1</v>
      </c>
      <c r="F8" s="42" t="s">
        <v>2</v>
      </c>
      <c r="G8" s="36" t="s">
        <v>1</v>
      </c>
      <c r="H8" s="53" t="s">
        <v>1</v>
      </c>
      <c r="I8" s="53" t="s">
        <v>1</v>
      </c>
      <c r="J8" s="53" t="s">
        <v>1</v>
      </c>
      <c r="K8" s="37" t="s">
        <v>1</v>
      </c>
    </row>
    <row r="9" spans="1:248" x14ac:dyDescent="0.2">
      <c r="A9" s="40" t="s">
        <v>74</v>
      </c>
      <c r="B9" s="41"/>
      <c r="C9" s="34">
        <f>Fiscal_Year -3</f>
        <v>2007</v>
      </c>
      <c r="D9" s="35">
        <f>Fiscal_Year -2</f>
        <v>2008</v>
      </c>
      <c r="E9" s="35">
        <f>Fiscal_Year -1</f>
        <v>2009</v>
      </c>
      <c r="F9" s="43" t="s">
        <v>78</v>
      </c>
      <c r="G9" s="36">
        <f>Fiscal_Year</f>
        <v>2010</v>
      </c>
      <c r="H9" s="53">
        <f>Fiscal_Year +1</f>
        <v>2011</v>
      </c>
      <c r="I9" s="53">
        <f>Fiscal_Year +2</f>
        <v>2012</v>
      </c>
      <c r="J9" s="53">
        <f>Fiscal_Year+3</f>
        <v>2013</v>
      </c>
      <c r="K9" s="37">
        <f>Fiscal_Year+4</f>
        <v>2014</v>
      </c>
    </row>
    <row r="10" spans="1:248" ht="5.45" customHeight="1" x14ac:dyDescent="0.2">
      <c r="A10" s="3"/>
      <c r="C10" s="63"/>
      <c r="D10" s="64"/>
      <c r="E10" s="65"/>
      <c r="F10" s="66"/>
      <c r="G10" s="284"/>
      <c r="H10" s="285"/>
      <c r="I10" s="285"/>
      <c r="J10" s="285"/>
      <c r="K10" s="295"/>
    </row>
    <row r="11" spans="1:248" ht="13.9" customHeight="1" x14ac:dyDescent="0.2">
      <c r="A11" s="5"/>
      <c r="B11" s="6" t="s">
        <v>3</v>
      </c>
      <c r="C11" s="70"/>
      <c r="D11" s="8"/>
      <c r="E11" s="71"/>
      <c r="F11" s="72"/>
      <c r="G11" s="67"/>
      <c r="H11" s="68"/>
      <c r="I11" s="68"/>
      <c r="J11" s="68"/>
      <c r="K11" s="69"/>
    </row>
    <row r="12" spans="1:248" x14ac:dyDescent="0.2">
      <c r="A12" s="5">
        <v>1.01</v>
      </c>
      <c r="B12" s="2" t="s">
        <v>4</v>
      </c>
      <c r="C12" s="311">
        <f>INDEX(Data!$A$1:$F$72, MATCH($A12,Data!$A$1:$A$72,), MATCH(C$9,Data!$A$1:$F$1,))</f>
        <v>0</v>
      </c>
      <c r="D12" s="313">
        <f>INDEX(Data!$A$1:$F$72, MATCH($A12,Data!$A$1:$A$72,), MATCH(D$9,Data!$A$1:$F$1,))</f>
        <v>0</v>
      </c>
      <c r="E12" s="312">
        <f>INDEX(Data!$A$1:$F$72, MATCH($A12,Data!$A$1:$A$72,), MATCH(E$9,Data!$A$1:$F$1,))</f>
        <v>0</v>
      </c>
      <c r="F12" s="73">
        <f>IF(OR(C12=0,D12 = 0),0,AVERAGE((D12-C12)/C12,(E12-D12)/D12))</f>
        <v>0</v>
      </c>
      <c r="G12" s="311">
        <f>INDEX(Data!$A$1:$F$72, MATCH($A12,Data!$A$1:$A$72,), MATCH(G$9,Data!$A$1:$F$1,))</f>
        <v>0</v>
      </c>
      <c r="H12" s="313"/>
      <c r="I12" s="313"/>
      <c r="J12" s="313"/>
      <c r="K12" s="3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pans="1:248" x14ac:dyDescent="0.2">
      <c r="A13" s="5">
        <v>1.02</v>
      </c>
      <c r="B13" s="3" t="s">
        <v>5</v>
      </c>
      <c r="C13" s="91">
        <f>INDEX(Data!$A$1:$F$72, MATCH($A13,Data!$A$1:$A$72,), MATCH(C$9,Data!$A$1:$F$1,))</f>
        <v>0</v>
      </c>
      <c r="D13" s="92">
        <f>INDEX(Data!$A$1:$F$72, MATCH($A13,Data!$A$1:$A$72,), MATCH(D$9,Data!$A$1:$F$1,))</f>
        <v>0</v>
      </c>
      <c r="E13" s="93">
        <f>INDEX(Data!$A$1:$F$72, MATCH($A13,Data!$A$1:$A$72,), MATCH(E$9,Data!$A$1:$F$1,))</f>
        <v>0</v>
      </c>
      <c r="F13" s="73">
        <f t="shared" ref="F13:F20" si="0">IF(OR(C13=0,D13 = 0),0,AVERAGE((D13-C13)/C13,(E13-D13)/D13))</f>
        <v>0</v>
      </c>
      <c r="G13" s="143">
        <f>INDEX(Data!$A$1:$F$72, MATCH($A13,Data!$A$1:$A$72,), MATCH(G$9,Data!$A$1:$F$1,))</f>
        <v>0</v>
      </c>
      <c r="H13" s="133"/>
      <c r="I13" s="133"/>
      <c r="J13" s="133"/>
      <c r="K13" s="157"/>
    </row>
    <row r="14" spans="1:248" x14ac:dyDescent="0.2">
      <c r="A14" s="5">
        <v>1.03</v>
      </c>
      <c r="B14" s="3" t="s">
        <v>6</v>
      </c>
      <c r="C14" s="91">
        <f>INDEX(Data!$A$1:$F$72, MATCH($A14,Data!$A$1:$A$72,), MATCH(C$9,Data!$A$1:$F$1,))</f>
        <v>0</v>
      </c>
      <c r="D14" s="92">
        <f>INDEX(Data!$A$1:$F$72, MATCH($A14,Data!$A$1:$A$72,), MATCH(D$9,Data!$A$1:$F$1,))</f>
        <v>0</v>
      </c>
      <c r="E14" s="93">
        <f>INDEX(Data!$A$1:$F$72, MATCH($A14,Data!$A$1:$A$72,), MATCH(E$9,Data!$A$1:$F$1,))</f>
        <v>0</v>
      </c>
      <c r="F14" s="73">
        <f t="shared" si="0"/>
        <v>0</v>
      </c>
      <c r="G14" s="143">
        <f>INDEX(Data!$A$1:$F$72, MATCH($A14,Data!$A$1:$A$72,), MATCH(G$9,Data!$A$1:$F$1,))</f>
        <v>0</v>
      </c>
      <c r="H14" s="133"/>
      <c r="I14" s="133"/>
      <c r="J14" s="133"/>
      <c r="K14" s="157"/>
    </row>
    <row r="15" spans="1:248" x14ac:dyDescent="0.2">
      <c r="A15" s="5">
        <v>1.0349999999999999</v>
      </c>
      <c r="B15" s="303" t="s">
        <v>159</v>
      </c>
      <c r="C15" s="91">
        <f>INDEX(Data!$A$1:$F$72, MATCH($A15,Data!$A$1:$A$72,), MATCH(C$9,Data!$A$1:$F$1,))</f>
        <v>0</v>
      </c>
      <c r="D15" s="92">
        <f>INDEX(Data!$A$1:$F$72, MATCH($A15,Data!$A$1:$A$72,), MATCH(D$9,Data!$A$1:$F$1,))</f>
        <v>0</v>
      </c>
      <c r="E15" s="93">
        <f>INDEX(Data!$A$1:$F$72, MATCH($A15,Data!$A$1:$A$72,), MATCH(E$9,Data!$A$1:$F$1,))</f>
        <v>0</v>
      </c>
      <c r="F15" s="73">
        <f t="shared" si="0"/>
        <v>0</v>
      </c>
      <c r="G15" s="143">
        <f>INDEX(Data!$A$1:$F$72, MATCH($A15,Data!$A$1:$A$72,), MATCH(G$9,Data!$A$1:$F$1,))</f>
        <v>0</v>
      </c>
      <c r="H15" s="133"/>
      <c r="I15" s="133"/>
      <c r="J15" s="133"/>
      <c r="K15" s="157"/>
    </row>
    <row r="16" spans="1:248" x14ac:dyDescent="0.2">
      <c r="A16" s="5">
        <v>1.04</v>
      </c>
      <c r="B16" s="303" t="s">
        <v>160</v>
      </c>
      <c r="C16" s="91">
        <f>INDEX(Data!$A$1:$F$72, MATCH($A16,Data!$A$1:$A$72,), MATCH(C$9,Data!$A$1:$F$1,))</f>
        <v>0</v>
      </c>
      <c r="D16" s="92">
        <f>INDEX(Data!$A$1:$F$72, MATCH($A16,Data!$A$1:$A$72,), MATCH(D$9,Data!$A$1:$F$1,))</f>
        <v>0</v>
      </c>
      <c r="E16" s="93">
        <f>INDEX(Data!$A$1:$F$72, MATCH($A16,Data!$A$1:$A$72,), MATCH(E$9,Data!$A$1:$F$1,))</f>
        <v>0</v>
      </c>
      <c r="F16" s="73">
        <f t="shared" si="0"/>
        <v>0</v>
      </c>
      <c r="G16" s="143">
        <f>INDEX(Data!$A$1:$F$72, MATCH($A16,Data!$A$1:$A$72,), MATCH(G$9,Data!$A$1:$F$1,))</f>
        <v>0</v>
      </c>
      <c r="H16" s="133"/>
      <c r="I16" s="133"/>
      <c r="J16" s="133"/>
      <c r="K16" s="157"/>
    </row>
    <row r="17" spans="1:248" x14ac:dyDescent="0.2">
      <c r="A17" s="5">
        <v>1.0449999999999999</v>
      </c>
      <c r="B17" s="3" t="s">
        <v>147</v>
      </c>
      <c r="C17" s="91">
        <f>INDEX(Data!$A$1:$F$72, MATCH($A17,Data!$A$1:$A$72,), MATCH(C$9,Data!$A$1:$F$1,))</f>
        <v>0</v>
      </c>
      <c r="D17" s="92">
        <f>INDEX(Data!$A$1:$F$72, MATCH($A17,Data!$A$1:$A$72,), MATCH(D$9,Data!$A$1:$F$1,))</f>
        <v>0</v>
      </c>
      <c r="E17" s="93">
        <f>INDEX(Data!$A$1:$F$72, MATCH($A17,Data!$A$1:$A$72,), MATCH(E$9,Data!$A$1:$F$1,))</f>
        <v>0</v>
      </c>
      <c r="F17" s="73">
        <f>IF(OR(C17=0,D17 = 0),0,AVERAGE((D17-C17)/C17,(E17-D17)/D17))</f>
        <v>0</v>
      </c>
      <c r="G17" s="143">
        <f>INDEX(Data!$A$1:$F$72, MATCH($A17,Data!$A$1:$A$72,), MATCH(G$9,Data!$A$1:$F$1,))</f>
        <v>0</v>
      </c>
      <c r="H17" s="133"/>
      <c r="I17" s="133"/>
      <c r="J17" s="133"/>
      <c r="K17" s="157"/>
    </row>
    <row r="18" spans="1:248" x14ac:dyDescent="0.2">
      <c r="A18" s="5">
        <v>1.05</v>
      </c>
      <c r="B18" s="3" t="s">
        <v>65</v>
      </c>
      <c r="C18" s="91">
        <f>INDEX(Data!$A$1:$F$72, MATCH($A18,Data!$A$1:$A$72,), MATCH(C$9,Data!$A$1:$F$1,))</f>
        <v>0</v>
      </c>
      <c r="D18" s="92">
        <f>INDEX(Data!$A$1:$F$72, MATCH($A18,Data!$A$1:$A$72,), MATCH(D$9,Data!$A$1:$F$1,))</f>
        <v>0</v>
      </c>
      <c r="E18" s="93">
        <f>INDEX(Data!$A$1:$F$72, MATCH($A18,Data!$A$1:$A$72,), MATCH(E$9,Data!$A$1:$F$1,))</f>
        <v>0</v>
      </c>
      <c r="F18" s="73">
        <f t="shared" si="0"/>
        <v>0</v>
      </c>
      <c r="G18" s="143">
        <f>INDEX(Data!$A$1:$F$72, MATCH($A18,Data!$A$1:$A$72,), MATCH(G$9,Data!$A$1:$F$1,))</f>
        <v>0</v>
      </c>
      <c r="H18" s="133"/>
      <c r="I18" s="133"/>
      <c r="J18" s="133"/>
      <c r="K18" s="157"/>
    </row>
    <row r="19" spans="1:248" x14ac:dyDescent="0.2">
      <c r="A19" s="5">
        <v>1.06</v>
      </c>
      <c r="B19" s="3" t="s">
        <v>66</v>
      </c>
      <c r="C19" s="94">
        <f>INDEX(Data!$A$1:$F$72, MATCH($A19,Data!$A$1:$A$72,), MATCH(C$9,Data!$A$1:$F$1,))</f>
        <v>0</v>
      </c>
      <c r="D19" s="95">
        <f>INDEX(Data!$A$1:$F$72, MATCH($A19,Data!$A$1:$A$72,), MATCH(D$9,Data!$A$1:$F$1,))</f>
        <v>0</v>
      </c>
      <c r="E19" s="96">
        <f>INDEX(Data!$A$1:$F$72, MATCH($A19,Data!$A$1:$A$72,), MATCH(E$9,Data!$A$1:$F$1,))</f>
        <v>0</v>
      </c>
      <c r="F19" s="74">
        <f t="shared" si="0"/>
        <v>0</v>
      </c>
      <c r="G19" s="144">
        <f>INDEX(Data!$A$1:$F$72, MATCH($A19,Data!$A$1:$A$72,), MATCH(G$9,Data!$A$1:$F$1,))</f>
        <v>0</v>
      </c>
      <c r="H19" s="168"/>
      <c r="I19" s="168"/>
      <c r="J19" s="168"/>
      <c r="K19" s="293"/>
    </row>
    <row r="20" spans="1:248" s="29" customFormat="1" ht="14.25" x14ac:dyDescent="0.2">
      <c r="A20" s="27">
        <v>1.07</v>
      </c>
      <c r="B20" s="28" t="s">
        <v>7</v>
      </c>
      <c r="C20" s="97">
        <f>SUM(C12:C19)</f>
        <v>0</v>
      </c>
      <c r="D20" s="98">
        <f>SUM(D12:D19)</f>
        <v>0</v>
      </c>
      <c r="E20" s="99">
        <f>SUM(E12:E19)</f>
        <v>0</v>
      </c>
      <c r="F20" s="80">
        <f t="shared" si="0"/>
        <v>0</v>
      </c>
      <c r="G20" s="135">
        <f>SUM(G12:G19)</f>
        <v>0</v>
      </c>
      <c r="H20" s="136">
        <f>SUM(H12:H19)</f>
        <v>0</v>
      </c>
      <c r="I20" s="136">
        <f>SUM(I12:I19)</f>
        <v>0</v>
      </c>
      <c r="J20" s="136">
        <f>SUM(J12:J19)</f>
        <v>0</v>
      </c>
      <c r="K20" s="137">
        <f>SUM(K12:K19)</f>
        <v>0</v>
      </c>
    </row>
    <row r="21" spans="1:248" ht="8.25" customHeight="1" x14ac:dyDescent="0.2">
      <c r="A21" s="5"/>
      <c r="C21" s="100"/>
      <c r="D21" s="101"/>
      <c r="E21" s="102"/>
      <c r="F21" s="76"/>
      <c r="G21" s="138"/>
      <c r="H21" s="139"/>
      <c r="I21" s="139"/>
      <c r="J21" s="139"/>
      <c r="K21" s="140"/>
    </row>
    <row r="22" spans="1:248" x14ac:dyDescent="0.2">
      <c r="A22" s="5"/>
      <c r="B22" s="6" t="s">
        <v>8</v>
      </c>
      <c r="C22" s="100"/>
      <c r="D22" s="101"/>
      <c r="E22" s="102"/>
      <c r="F22" s="76"/>
      <c r="G22" s="138"/>
      <c r="H22" s="139"/>
      <c r="I22" s="139"/>
      <c r="J22" s="139"/>
      <c r="K22" s="140"/>
    </row>
    <row r="23" spans="1:248" x14ac:dyDescent="0.2">
      <c r="A23" s="5">
        <v>2.0099999999999998</v>
      </c>
      <c r="B23" s="3" t="s">
        <v>67</v>
      </c>
      <c r="C23" s="91">
        <f>INDEX(Data!$A$1:$F$72, MATCH($A23,Data!$A$1:$A$72,), MATCH(C$9,Data!$A$1:$F$1,))</f>
        <v>0</v>
      </c>
      <c r="D23" s="92">
        <f>INDEX(Data!$A$1:$F$72, MATCH($A23,Data!$A$1:$A$72,), MATCH(D$9,Data!$A$1:$F$1,))</f>
        <v>0</v>
      </c>
      <c r="E23" s="93">
        <f>INDEX(Data!$A$1:$F$72, MATCH($A23,Data!$A$1:$A$72,), MATCH(E$9,Data!$A$1:$F$1,))</f>
        <v>0</v>
      </c>
      <c r="F23" s="73">
        <f t="shared" ref="F23:F29" si="1">IF(OR(C23=0,D23 = 0),0,AVERAGE((D23-C23)/C23,(E23-D23)/D23))</f>
        <v>0</v>
      </c>
      <c r="G23" s="143">
        <f>INDEX(Data!$A$1:$F$72, MATCH($A23,Data!$A$1:$A$72,), MATCH(G$9,Data!$A$1:$F$1,))</f>
        <v>0</v>
      </c>
      <c r="H23" s="134"/>
      <c r="I23" s="134"/>
      <c r="J23" s="134"/>
      <c r="K23" s="142"/>
      <c r="L23" s="4"/>
      <c r="M23" s="4"/>
      <c r="N23" s="4"/>
    </row>
    <row r="24" spans="1:248" x14ac:dyDescent="0.2">
      <c r="A24" s="5">
        <v>2.02</v>
      </c>
      <c r="B24" s="3" t="s">
        <v>64</v>
      </c>
      <c r="C24" s="91">
        <f>INDEX(Data!$A$1:$F$72, MATCH($A24,Data!$A$1:$A$72,), MATCH(C$9,Data!$A$1:$F$1,))</f>
        <v>0</v>
      </c>
      <c r="D24" s="92">
        <f>INDEX(Data!$A$1:$F$72, MATCH($A24,Data!$A$1:$A$72,), MATCH(D$9,Data!$A$1:$F$1,))</f>
        <v>0</v>
      </c>
      <c r="E24" s="93">
        <f>INDEX(Data!$A$1:$F$72, MATCH($A24,Data!$A$1:$A$72,), MATCH(E$9,Data!$A$1:$F$1,))</f>
        <v>0</v>
      </c>
      <c r="F24" s="73">
        <f t="shared" si="1"/>
        <v>0</v>
      </c>
      <c r="G24" s="143">
        <f>INDEX(Data!$A$1:$F$72, MATCH($A24,Data!$A$1:$A$72,), MATCH(G$9,Data!$A$1:$F$1,))</f>
        <v>0</v>
      </c>
      <c r="H24" s="134"/>
      <c r="I24" s="134"/>
      <c r="J24" s="134"/>
      <c r="K24" s="142"/>
      <c r="L24" s="10"/>
      <c r="M24" s="10"/>
      <c r="N24" s="10"/>
    </row>
    <row r="25" spans="1:248" x14ac:dyDescent="0.2">
      <c r="A25" s="5">
        <v>2.04</v>
      </c>
      <c r="B25" s="3" t="s">
        <v>68</v>
      </c>
      <c r="C25" s="91">
        <f>INDEX(Data!$A$1:$F$72, MATCH($A25,Data!$A$1:$A$72,), MATCH(C$9,Data!$A$1:$F$1,))</f>
        <v>0</v>
      </c>
      <c r="D25" s="92">
        <f>INDEX(Data!$A$1:$F$72, MATCH($A25,Data!$A$1:$A$72,), MATCH(D$9,Data!$A$1:$F$1,))</f>
        <v>0</v>
      </c>
      <c r="E25" s="93">
        <f>INDEX(Data!$A$1:$F$72, MATCH($A25,Data!$A$1:$A$72,), MATCH(E$9,Data!$A$1:$F$1,))</f>
        <v>0</v>
      </c>
      <c r="F25" s="73">
        <f t="shared" si="1"/>
        <v>0</v>
      </c>
      <c r="G25" s="143">
        <f>INDEX(Data!$A$1:$F$72, MATCH($A25,Data!$A$1:$A$72,), MATCH(G$9,Data!$A$1:$F$1,))</f>
        <v>0</v>
      </c>
      <c r="H25" s="134"/>
      <c r="I25" s="134"/>
      <c r="J25" s="134"/>
      <c r="K25" s="142"/>
      <c r="L25" s="10"/>
      <c r="M25" s="10"/>
      <c r="N25" s="10"/>
    </row>
    <row r="26" spans="1:248" x14ac:dyDescent="0.2">
      <c r="A26" s="5">
        <v>2.0499999999999998</v>
      </c>
      <c r="B26" s="3" t="s">
        <v>69</v>
      </c>
      <c r="C26" s="91">
        <f>INDEX(Data!$A$1:$F$72, MATCH($A26,Data!$A$1:$A$72,), MATCH(C$9,Data!$A$1:$F$1,))</f>
        <v>0</v>
      </c>
      <c r="D26" s="92">
        <f>INDEX(Data!$A$1:$F$72, MATCH($A26,Data!$A$1:$A$72,), MATCH(D$9,Data!$A$1:$F$1,))</f>
        <v>0</v>
      </c>
      <c r="E26" s="93">
        <f>INDEX(Data!$A$1:$F$72, MATCH($A26,Data!$A$1:$A$72,), MATCH(E$9,Data!$A$1:$F$1,))</f>
        <v>0</v>
      </c>
      <c r="F26" s="73">
        <f t="shared" si="1"/>
        <v>0</v>
      </c>
      <c r="G26" s="143">
        <f>INDEX(Data!$A$1:$F$72, MATCH($A26,Data!$A$1:$A$72,), MATCH(G$9,Data!$A$1:$F$1,))</f>
        <v>0</v>
      </c>
      <c r="H26" s="134"/>
      <c r="I26" s="134"/>
      <c r="J26" s="134"/>
      <c r="K26" s="142"/>
      <c r="L26" s="10"/>
      <c r="M26" s="10"/>
      <c r="N26" s="10"/>
    </row>
    <row r="27" spans="1:248" x14ac:dyDescent="0.2">
      <c r="A27" s="5">
        <v>2.06</v>
      </c>
      <c r="B27" s="3" t="s">
        <v>63</v>
      </c>
      <c r="C27" s="94">
        <f>INDEX(Data!$A$1:$F$72, MATCH($A27,Data!$A$1:$A$72,), MATCH(C$9,Data!$A$1:$F$1,))</f>
        <v>0</v>
      </c>
      <c r="D27" s="95">
        <f>INDEX(Data!$A$1:$F$72, MATCH($A27,Data!$A$1:$A$72,), MATCH(D$9,Data!$A$1:$F$1,))</f>
        <v>0</v>
      </c>
      <c r="E27" s="96">
        <f>INDEX(Data!$A$1:$F$72, MATCH($A27,Data!$A$1:$A$72,), MATCH(E$9,Data!$A$1:$F$1,))</f>
        <v>0</v>
      </c>
      <c r="F27" s="74">
        <f t="shared" si="1"/>
        <v>0</v>
      </c>
      <c r="G27" s="143">
        <f>INDEX(Data!$A$1:$F$72, MATCH($A27,Data!$A$1:$A$72,), MATCH(G$9,Data!$A$1:$F$1,))</f>
        <v>0</v>
      </c>
      <c r="H27" s="134"/>
      <c r="I27" s="134"/>
      <c r="J27" s="134"/>
      <c r="K27" s="142"/>
      <c r="L27" s="10"/>
      <c r="M27" s="10"/>
      <c r="N27" s="10"/>
    </row>
    <row r="28" spans="1:248" x14ac:dyDescent="0.2">
      <c r="A28" s="5">
        <v>2.0699999999999998</v>
      </c>
      <c r="B28" s="9" t="s">
        <v>9</v>
      </c>
      <c r="C28" s="103">
        <f>SUM(C23:C27)</f>
        <v>0</v>
      </c>
      <c r="D28" s="104">
        <f>SUM(D23:D27)</f>
        <v>0</v>
      </c>
      <c r="E28" s="105">
        <f>SUM(E23:E27)</f>
        <v>0</v>
      </c>
      <c r="F28" s="80">
        <f t="shared" si="1"/>
        <v>0</v>
      </c>
      <c r="G28" s="249">
        <f>SUM(G23:G27)</f>
        <v>0</v>
      </c>
      <c r="H28" s="250">
        <f>SUM(H23:H27)</f>
        <v>0</v>
      </c>
      <c r="I28" s="250">
        <f>SUM(I23:I27)</f>
        <v>0</v>
      </c>
      <c r="J28" s="250">
        <f>SUM(J23:J27)</f>
        <v>0</v>
      </c>
      <c r="K28" s="251">
        <f>SUM(K23:K27)</f>
        <v>0</v>
      </c>
      <c r="L28" s="10"/>
      <c r="M28" s="10"/>
      <c r="N28" s="10"/>
    </row>
    <row r="29" spans="1:248" s="29" customFormat="1" ht="14.25" x14ac:dyDescent="0.2">
      <c r="A29" s="27">
        <v>2.08</v>
      </c>
      <c r="B29" s="28" t="s">
        <v>10</v>
      </c>
      <c r="C29" s="106">
        <f>C20+C28</f>
        <v>0</v>
      </c>
      <c r="D29" s="107">
        <f>D20+D28</f>
        <v>0</v>
      </c>
      <c r="E29" s="108">
        <f>E20+E28</f>
        <v>0</v>
      </c>
      <c r="F29" s="47">
        <f t="shared" si="1"/>
        <v>0</v>
      </c>
      <c r="G29" s="224">
        <f>G20+G28</f>
        <v>0</v>
      </c>
      <c r="H29" s="223">
        <f>H20+H28</f>
        <v>0</v>
      </c>
      <c r="I29" s="223">
        <f>I20+I28</f>
        <v>0</v>
      </c>
      <c r="J29" s="223">
        <f>J20+J28</f>
        <v>0</v>
      </c>
      <c r="K29" s="255">
        <f>K20+K28</f>
        <v>0</v>
      </c>
    </row>
    <row r="30" spans="1:248" ht="8.25" customHeight="1" x14ac:dyDescent="0.2">
      <c r="A30" s="5"/>
      <c r="C30" s="100"/>
      <c r="D30" s="101"/>
      <c r="E30" s="102"/>
      <c r="F30" s="76"/>
      <c r="G30" s="209"/>
      <c r="H30" s="222"/>
      <c r="I30" s="222"/>
      <c r="J30" s="222"/>
      <c r="K30" s="210"/>
    </row>
    <row r="31" spans="1:248" x14ac:dyDescent="0.2">
      <c r="A31" s="5"/>
      <c r="B31" s="6" t="s">
        <v>11</v>
      </c>
      <c r="C31" s="100"/>
      <c r="D31" s="101"/>
      <c r="E31" s="102"/>
      <c r="F31" s="76"/>
      <c r="G31" s="138"/>
      <c r="H31" s="139"/>
      <c r="I31" s="139"/>
      <c r="J31" s="139"/>
      <c r="K31" s="140"/>
    </row>
    <row r="32" spans="1:248" x14ac:dyDescent="0.2">
      <c r="A32" s="5">
        <v>3.01</v>
      </c>
      <c r="B32" s="2" t="s">
        <v>12</v>
      </c>
      <c r="C32" s="91">
        <f>INDEX(Data!$A$1:$F$72, MATCH($A32,Data!$A$1:$A$72,), MATCH(C$9,Data!$A$1:$F$1,))</f>
        <v>0</v>
      </c>
      <c r="D32" s="92">
        <f>INDEX(Data!$A$1:$F$72, MATCH($A32,Data!$A$1:$A$72,), MATCH(D$9,Data!$A$1:$F$1,))</f>
        <v>0</v>
      </c>
      <c r="E32" s="93">
        <f>INDEX(Data!$A$1:$F$72, MATCH($A32,Data!$A$1:$A$72,), MATCH(E$9,Data!$A$1:$F$1,))</f>
        <v>0</v>
      </c>
      <c r="F32" s="73">
        <f t="shared" ref="F32:F37" si="2">IF(OR(C32=0,D32 = 0),0,AVERAGE((D32-C32)/C32,(E32-D32)/D32))</f>
        <v>0</v>
      </c>
      <c r="G32" s="143">
        <f>INDEX(Data!$A$1:$F$72, MATCH($A32,Data!$A$1:$A$72,), MATCH(G$9,Data!$A$1:$F$1,))</f>
        <v>0</v>
      </c>
      <c r="H32" s="133"/>
      <c r="I32" s="133"/>
      <c r="J32" s="133"/>
      <c r="K32" s="157"/>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row>
    <row r="33" spans="1:248" x14ac:dyDescent="0.2">
      <c r="A33" s="5">
        <v>3.02</v>
      </c>
      <c r="B33" s="3" t="s">
        <v>13</v>
      </c>
      <c r="C33" s="91">
        <f>INDEX(Data!$A$1:$F$72, MATCH($A33,Data!$A$1:$A$72,), MATCH(C$9,Data!$A$1:$F$1,))</f>
        <v>0</v>
      </c>
      <c r="D33" s="92">
        <f>INDEX(Data!$A$1:$F$72, MATCH($A33,Data!$A$1:$A$72,), MATCH(D$9,Data!$A$1:$F$1,))</f>
        <v>0</v>
      </c>
      <c r="E33" s="93">
        <f>INDEX(Data!$A$1:$F$72, MATCH($A33,Data!$A$1:$A$72,), MATCH(E$9,Data!$A$1:$F$1,))</f>
        <v>0</v>
      </c>
      <c r="F33" s="73">
        <f t="shared" si="2"/>
        <v>0</v>
      </c>
      <c r="G33" s="143">
        <f>INDEX(Data!$A$1:$F$72, MATCH($A33,Data!$A$1:$A$72,), MATCH(G$9,Data!$A$1:$F$1,))</f>
        <v>0</v>
      </c>
      <c r="H33" s="133"/>
      <c r="I33" s="133"/>
      <c r="J33" s="133"/>
      <c r="K33" s="157"/>
    </row>
    <row r="34" spans="1:248" x14ac:dyDescent="0.2">
      <c r="A34" s="5">
        <v>3.03</v>
      </c>
      <c r="B34" s="3" t="s">
        <v>14</v>
      </c>
      <c r="C34" s="91">
        <f>INDEX(Data!$A$1:$F$72, MATCH($A34,Data!$A$1:$A$72,), MATCH(C$9,Data!$A$1:$F$1,))</f>
        <v>0</v>
      </c>
      <c r="D34" s="92">
        <f>INDEX(Data!$A$1:$F$72, MATCH($A34,Data!$A$1:$A$72,), MATCH(D$9,Data!$A$1:$F$1,))</f>
        <v>0</v>
      </c>
      <c r="E34" s="93">
        <f>INDEX(Data!$A$1:$F$72, MATCH($A34,Data!$A$1:$A$72,), MATCH(E$9,Data!$A$1:$F$1,))</f>
        <v>0</v>
      </c>
      <c r="F34" s="73">
        <f t="shared" si="2"/>
        <v>0</v>
      </c>
      <c r="G34" s="143">
        <f>INDEX(Data!$A$1:$F$72, MATCH($A34,Data!$A$1:$A$72,), MATCH(G$9,Data!$A$1:$F$1,))</f>
        <v>0</v>
      </c>
      <c r="H34" s="133"/>
      <c r="I34" s="133"/>
      <c r="J34" s="133"/>
      <c r="K34" s="157"/>
    </row>
    <row r="35" spans="1:248" x14ac:dyDescent="0.2">
      <c r="A35" s="5">
        <v>3.04</v>
      </c>
      <c r="B35" s="3" t="s">
        <v>15</v>
      </c>
      <c r="C35" s="91">
        <f>INDEX(Data!$A$1:$F$72, MATCH($A35,Data!$A$1:$A$72,), MATCH(C$9,Data!$A$1:$F$1,))</f>
        <v>0</v>
      </c>
      <c r="D35" s="92">
        <f>INDEX(Data!$A$1:$F$72, MATCH($A35,Data!$A$1:$A$72,), MATCH(D$9,Data!$A$1:$F$1,))</f>
        <v>0</v>
      </c>
      <c r="E35" s="93">
        <f>INDEX(Data!$A$1:$F$72, MATCH($A35,Data!$A$1:$A$72,), MATCH(E$9,Data!$A$1:$F$1,))</f>
        <v>0</v>
      </c>
      <c r="F35" s="73">
        <f t="shared" si="2"/>
        <v>0</v>
      </c>
      <c r="G35" s="143">
        <f>INDEX(Data!$A$1:$F$72, MATCH($A35,Data!$A$1:$A$72,), MATCH(G$9,Data!$A$1:$F$1,))</f>
        <v>0</v>
      </c>
      <c r="H35" s="133"/>
      <c r="I35" s="133"/>
      <c r="J35" s="133"/>
      <c r="K35" s="157"/>
    </row>
    <row r="36" spans="1:248" x14ac:dyDescent="0.2">
      <c r="A36" s="5">
        <v>3.05</v>
      </c>
      <c r="B36" s="3" t="s">
        <v>16</v>
      </c>
      <c r="C36" s="91">
        <f>INDEX(Data!$A$1:$F$72, MATCH($A36,Data!$A$1:$A$72,), MATCH(C$9,Data!$A$1:$F$1,))</f>
        <v>0</v>
      </c>
      <c r="D36" s="92">
        <f>INDEX(Data!$A$1:$F$72, MATCH($A36,Data!$A$1:$A$72,), MATCH(D$9,Data!$A$1:$F$1,))</f>
        <v>0</v>
      </c>
      <c r="E36" s="93">
        <f>INDEX(Data!$A$1:$F$72, MATCH($A36,Data!$A$1:$A$72,), MATCH(E$9,Data!$A$1:$F$1,))</f>
        <v>0</v>
      </c>
      <c r="F36" s="73">
        <f t="shared" si="2"/>
        <v>0</v>
      </c>
      <c r="G36" s="143">
        <f>INDEX(Data!$A$1:$F$72, MATCH($A36,Data!$A$1:$A$72,), MATCH(G$9,Data!$A$1:$F$1,))</f>
        <v>0</v>
      </c>
      <c r="H36" s="133"/>
      <c r="I36" s="133"/>
      <c r="J36" s="133"/>
      <c r="K36" s="157"/>
    </row>
    <row r="37" spans="1:248" x14ac:dyDescent="0.2">
      <c r="A37" s="5">
        <v>3.06</v>
      </c>
      <c r="B37" s="3" t="s">
        <v>61</v>
      </c>
      <c r="C37" s="91">
        <f>INDEX(Data!$A$1:$F$72, MATCH($A37,Data!$A$1:$A$72,), MATCH(C$9,Data!$A$1:$F$1,))</f>
        <v>0</v>
      </c>
      <c r="D37" s="92">
        <f>INDEX(Data!$A$1:$F$72, MATCH($A37,Data!$A$1:$A$72,), MATCH(D$9,Data!$A$1:$F$1,))</f>
        <v>0</v>
      </c>
      <c r="E37" s="93">
        <f>INDEX(Data!$A$1:$F$72, MATCH($A37,Data!$A$1:$A$72,), MATCH(E$9,Data!$A$1:$F$1,))</f>
        <v>0</v>
      </c>
      <c r="F37" s="73">
        <f t="shared" si="2"/>
        <v>0</v>
      </c>
      <c r="G37" s="143">
        <f>INDEX(Data!$A$1:$F$72, MATCH($A37,Data!$A$1:$A$72,), MATCH(G$9,Data!$A$1:$F$1,))</f>
        <v>0</v>
      </c>
      <c r="H37" s="134"/>
      <c r="I37" s="134"/>
      <c r="J37" s="134"/>
      <c r="K37" s="142"/>
    </row>
    <row r="38" spans="1:248" x14ac:dyDescent="0.2">
      <c r="A38" s="5"/>
      <c r="B38" s="303" t="s">
        <v>17</v>
      </c>
      <c r="C38" s="91"/>
      <c r="D38" s="92"/>
      <c r="E38" s="93"/>
      <c r="F38" s="73"/>
      <c r="G38" s="141"/>
      <c r="H38" s="134">
        <f ca="1">G38*(1+$F38+RAND()*0.05-RAND()*0.05)</f>
        <v>0</v>
      </c>
      <c r="I38" s="134">
        <f ca="1">H38*(1+$F38+RAND()*0.05-RAND()*0.05)</f>
        <v>0</v>
      </c>
      <c r="J38" s="134">
        <f ca="1">I38*(1+$F38+RAND()*0.05-RAND()*0.05)</f>
        <v>0</v>
      </c>
      <c r="K38" s="142">
        <f ca="1">J38*(1+$F38+RAND()*0.05-RAND()*0.05)</f>
        <v>0</v>
      </c>
    </row>
    <row r="39" spans="1:248" x14ac:dyDescent="0.2">
      <c r="A39" s="5">
        <v>4.01</v>
      </c>
      <c r="B39" s="3" t="s">
        <v>62</v>
      </c>
      <c r="C39" s="91">
        <f>INDEX(Data!$A$1:$F$72, MATCH($A39,Data!$A$1:$A$72,), MATCH(C$9,Data!$A$1:$F$1,))</f>
        <v>0</v>
      </c>
      <c r="D39" s="92">
        <f>INDEX(Data!$A$1:$F$72, MATCH($A39,Data!$A$1:$A$72,), MATCH(D$9,Data!$A$1:$F$1,))</f>
        <v>0</v>
      </c>
      <c r="E39" s="93">
        <f>INDEX(Data!$A$1:$F$72, MATCH($A39,Data!$A$1:$A$72,), MATCH(E$9,Data!$A$1:$F$1,))</f>
        <v>0</v>
      </c>
      <c r="F39" s="73">
        <f t="shared" ref="F39:F47" si="3">IF(OR(C39=0,D39 = 0),0,AVERAGE((D39-C39)/C39,(E39-D39)/D39))</f>
        <v>0</v>
      </c>
      <c r="G39" s="143">
        <f>INDEX(Data!$A$1:$F$72, MATCH($A39,Data!$A$1:$A$72,), MATCH(G$9,Data!$A$1:$F$1,))</f>
        <v>0</v>
      </c>
      <c r="H39" s="134"/>
      <c r="I39" s="134"/>
      <c r="J39" s="134"/>
      <c r="K39" s="142"/>
    </row>
    <row r="40" spans="1:248" x14ac:dyDescent="0.2">
      <c r="A40" s="5">
        <v>4.0199999999999996</v>
      </c>
      <c r="B40" s="3" t="s">
        <v>18</v>
      </c>
      <c r="C40" s="91">
        <f>INDEX(Data!$A$1:$F$72, MATCH($A40,Data!$A$1:$A$72,), MATCH(C$9,Data!$A$1:$F$1,))</f>
        <v>0</v>
      </c>
      <c r="D40" s="92">
        <f>INDEX(Data!$A$1:$F$72, MATCH($A40,Data!$A$1:$A$72,), MATCH(D$9,Data!$A$1:$F$1,))</f>
        <v>0</v>
      </c>
      <c r="E40" s="93">
        <f>INDEX(Data!$A$1:$F$72, MATCH($A40,Data!$A$1:$A$72,), MATCH(E$9,Data!$A$1:$F$1,))</f>
        <v>0</v>
      </c>
      <c r="F40" s="73">
        <f t="shared" si="3"/>
        <v>0</v>
      </c>
      <c r="G40" s="143">
        <f>INDEX(Data!$A$1:$F$72, MATCH($A40,Data!$A$1:$A$72,), MATCH(G$9,Data!$A$1:$F$1,))</f>
        <v>0</v>
      </c>
      <c r="H40" s="134"/>
      <c r="I40" s="134"/>
      <c r="J40" s="134"/>
      <c r="K40" s="142"/>
    </row>
    <row r="41" spans="1:248" x14ac:dyDescent="0.2">
      <c r="A41" s="5">
        <v>4.03</v>
      </c>
      <c r="B41" s="3" t="s">
        <v>19</v>
      </c>
      <c r="C41" s="91">
        <f>INDEX(Data!$A$1:$F$72, MATCH($A41,Data!$A$1:$A$72,), MATCH(C$9,Data!$A$1:$F$1,))</f>
        <v>0</v>
      </c>
      <c r="D41" s="92">
        <f>INDEX(Data!$A$1:$F$72, MATCH($A41,Data!$A$1:$A$72,), MATCH(D$9,Data!$A$1:$F$1,))</f>
        <v>0</v>
      </c>
      <c r="E41" s="93">
        <f>INDEX(Data!$A$1:$F$72, MATCH($A41,Data!$A$1:$A$72,), MATCH(E$9,Data!$A$1:$F$1,))</f>
        <v>0</v>
      </c>
      <c r="F41" s="73">
        <f t="shared" si="3"/>
        <v>0</v>
      </c>
      <c r="G41" s="143">
        <f>INDEX(Data!$A$1:$F$72, MATCH($A41,Data!$A$1:$A$72,), MATCH(G$9,Data!$A$1:$F$1,))</f>
        <v>0</v>
      </c>
      <c r="H41" s="134"/>
      <c r="I41" s="134"/>
      <c r="J41" s="134"/>
      <c r="K41" s="142"/>
    </row>
    <row r="42" spans="1:248" x14ac:dyDescent="0.2">
      <c r="A42" s="5">
        <v>4.04</v>
      </c>
      <c r="B42" s="3" t="s">
        <v>20</v>
      </c>
      <c r="C42" s="91">
        <f>INDEX(Data!$A$1:$F$72, MATCH($A42,Data!$A$1:$A$72,), MATCH(C$9,Data!$A$1:$F$1,))</f>
        <v>0</v>
      </c>
      <c r="D42" s="92">
        <f>INDEX(Data!$A$1:$F$72, MATCH($A42,Data!$A$1:$A$72,), MATCH(D$9,Data!$A$1:$F$1,))</f>
        <v>0</v>
      </c>
      <c r="E42" s="93">
        <f>INDEX(Data!$A$1:$F$72, MATCH($A42,Data!$A$1:$A$72,), MATCH(E$9,Data!$A$1:$F$1,))</f>
        <v>0</v>
      </c>
      <c r="F42" s="73">
        <f t="shared" si="3"/>
        <v>0</v>
      </c>
      <c r="G42" s="143">
        <f>INDEX(Data!$A$1:$F$72, MATCH($A42,Data!$A$1:$A$72,), MATCH(G$9,Data!$A$1:$F$1,))</f>
        <v>0</v>
      </c>
      <c r="H42" s="134"/>
      <c r="I42" s="134"/>
      <c r="J42" s="134"/>
      <c r="K42" s="142"/>
    </row>
    <row r="43" spans="1:248" x14ac:dyDescent="0.2">
      <c r="A43" s="5">
        <v>4.05</v>
      </c>
      <c r="B43" s="3" t="s">
        <v>21</v>
      </c>
      <c r="C43" s="91">
        <f>INDEX(Data!$A$1:$F$72, MATCH($A43,Data!$A$1:$A$72,), MATCH(C$9,Data!$A$1:$F$1,))</f>
        <v>0</v>
      </c>
      <c r="D43" s="92">
        <f>INDEX(Data!$A$1:$F$72, MATCH($A43,Data!$A$1:$A$72,), MATCH(D$9,Data!$A$1:$F$1,))</f>
        <v>0</v>
      </c>
      <c r="E43" s="93">
        <f>INDEX(Data!$A$1:$F$72, MATCH($A43,Data!$A$1:$A$72,), MATCH(E$9,Data!$A$1:$F$1,))</f>
        <v>0</v>
      </c>
      <c r="F43" s="73">
        <f t="shared" si="3"/>
        <v>0</v>
      </c>
      <c r="G43" s="143">
        <f>INDEX(Data!$A$1:$F$72, MATCH($A43,Data!$A$1:$A$72,), MATCH(G$9,Data!$A$1:$F$1,))</f>
        <v>0</v>
      </c>
      <c r="H43" s="134"/>
      <c r="I43" s="134"/>
      <c r="J43" s="134"/>
      <c r="K43" s="142"/>
    </row>
    <row r="44" spans="1:248" x14ac:dyDescent="0.2">
      <c r="A44" s="5">
        <v>4.0549999999999997</v>
      </c>
      <c r="B44" s="3" t="s">
        <v>22</v>
      </c>
      <c r="C44" s="91">
        <f>INDEX(Data!$A$1:$F$72, MATCH($A44,Data!$A$1:$A$72,), MATCH(C$9,Data!$A$1:$F$1,))</f>
        <v>0</v>
      </c>
      <c r="D44" s="92">
        <f>INDEX(Data!$A$1:$F$72, MATCH($A44,Data!$A$1:$A$72,), MATCH(D$9,Data!$A$1:$F$1,))</f>
        <v>0</v>
      </c>
      <c r="E44" s="93">
        <f>INDEX(Data!$A$1:$F$72, MATCH($A44,Data!$A$1:$A$72,), MATCH(E$9,Data!$A$1:$F$1,))</f>
        <v>0</v>
      </c>
      <c r="F44" s="73">
        <f t="shared" si="3"/>
        <v>0</v>
      </c>
      <c r="G44" s="143">
        <f>INDEX(Data!$A$1:$F$72, MATCH($A44,Data!$A$1:$A$72,), MATCH(G$9,Data!$A$1:$F$1,))</f>
        <v>0</v>
      </c>
      <c r="H44" s="134"/>
      <c r="I44" s="134"/>
      <c r="J44" s="134"/>
      <c r="K44" s="142"/>
    </row>
    <row r="45" spans="1:248" x14ac:dyDescent="0.2">
      <c r="A45" s="5">
        <v>4.0599999999999996</v>
      </c>
      <c r="B45" s="3" t="s">
        <v>23</v>
      </c>
      <c r="C45" s="91">
        <f>INDEX(Data!$A$1:$F$72, MATCH($A45,Data!$A$1:$A$72,), MATCH(C$9,Data!$A$1:$F$1,))</f>
        <v>0</v>
      </c>
      <c r="D45" s="92">
        <f>INDEX(Data!$A$1:$F$72, MATCH($A45,Data!$A$1:$A$72,), MATCH(D$9,Data!$A$1:$F$1,))</f>
        <v>0</v>
      </c>
      <c r="E45" s="93">
        <f>INDEX(Data!$A$1:$F$72, MATCH($A45,Data!$A$1:$A$72,), MATCH(E$9,Data!$A$1:$F$1,))</f>
        <v>0</v>
      </c>
      <c r="F45" s="73">
        <f t="shared" si="3"/>
        <v>0</v>
      </c>
      <c r="G45" s="143">
        <f>INDEX(Data!$A$1:$F$72, MATCH($A45,Data!$A$1:$A$72,), MATCH(G$9,Data!$A$1:$F$1,))</f>
        <v>0</v>
      </c>
      <c r="H45" s="134"/>
      <c r="I45" s="134"/>
      <c r="J45" s="134"/>
      <c r="K45" s="142"/>
    </row>
    <row r="46" spans="1:248" x14ac:dyDescent="0.2">
      <c r="A46" s="5">
        <v>4.3</v>
      </c>
      <c r="B46" s="3" t="s">
        <v>24</v>
      </c>
      <c r="C46" s="94">
        <f>INDEX(Data!$A$1:$F$72, MATCH($A46,Data!$A$1:$A$72,), MATCH(C$9,Data!$A$1:$F$1,))</f>
        <v>0</v>
      </c>
      <c r="D46" s="95">
        <f>INDEX(Data!$A$1:$F$72, MATCH($A46,Data!$A$1:$A$72,), MATCH(D$9,Data!$A$1:$F$1,))</f>
        <v>0</v>
      </c>
      <c r="E46" s="96">
        <f>INDEX(Data!$A$1:$F$72, MATCH($A46,Data!$A$1:$A$72,), MATCH(E$9,Data!$A$1:$F$1,))</f>
        <v>0</v>
      </c>
      <c r="F46" s="74">
        <f t="shared" si="3"/>
        <v>0</v>
      </c>
      <c r="G46" s="144">
        <f>INDEX(Data!$A$1:$F$72, MATCH($A46,Data!$A$1:$A$72,), MATCH(G$9,Data!$A$1:$F$1,))</f>
        <v>0</v>
      </c>
      <c r="H46" s="256"/>
      <c r="I46" s="256"/>
      <c r="J46" s="256"/>
      <c r="K46" s="257"/>
    </row>
    <row r="47" spans="1:248" s="29" customFormat="1" ht="14.25" x14ac:dyDescent="0.2">
      <c r="A47" s="27">
        <v>4.5</v>
      </c>
      <c r="B47" s="30" t="s">
        <v>25</v>
      </c>
      <c r="C47" s="106">
        <f>SUM(C32:C46)</f>
        <v>0</v>
      </c>
      <c r="D47" s="107">
        <f>SUM(D32:D46)</f>
        <v>0</v>
      </c>
      <c r="E47" s="108">
        <f>SUM(E32:E46)</f>
        <v>0</v>
      </c>
      <c r="F47" s="47">
        <f t="shared" si="3"/>
        <v>0</v>
      </c>
      <c r="G47" s="252">
        <f>SUM(G32:G46)</f>
        <v>0</v>
      </c>
      <c r="H47" s="253">
        <f ca="1">SUM(H32:H46)</f>
        <v>0</v>
      </c>
      <c r="I47" s="253">
        <f ca="1">SUM(I32:I46)</f>
        <v>0</v>
      </c>
      <c r="J47" s="253">
        <f ca="1">SUM(J32:J46)</f>
        <v>0</v>
      </c>
      <c r="K47" s="254">
        <f ca="1">SUM(K32:K46)</f>
        <v>0</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row>
    <row r="48" spans="1:248" ht="9" customHeight="1" x14ac:dyDescent="0.2">
      <c r="A48" s="5"/>
      <c r="C48" s="100"/>
      <c r="D48" s="101"/>
      <c r="E48" s="102"/>
      <c r="F48" s="76"/>
      <c r="G48" s="209"/>
      <c r="H48" s="222"/>
      <c r="I48" s="222"/>
      <c r="J48" s="222"/>
      <c r="K48" s="210"/>
    </row>
    <row r="49" spans="1:248" x14ac:dyDescent="0.2">
      <c r="A49" s="5"/>
      <c r="B49" s="6" t="s">
        <v>26</v>
      </c>
      <c r="C49" s="100"/>
      <c r="D49" s="101"/>
      <c r="E49" s="102"/>
      <c r="F49" s="76"/>
      <c r="G49" s="138"/>
      <c r="H49" s="139"/>
      <c r="I49" s="139"/>
      <c r="J49" s="139"/>
      <c r="K49" s="140"/>
    </row>
    <row r="50" spans="1:248" x14ac:dyDescent="0.2">
      <c r="A50" s="5">
        <v>5.01</v>
      </c>
      <c r="B50" s="2" t="s">
        <v>27</v>
      </c>
      <c r="C50" s="91">
        <f>INDEX(Data!$A$1:$F$72, MATCH($A50,Data!$A$1:$A$72,), MATCH(C$9,Data!$A$1:$F$1,))</f>
        <v>0</v>
      </c>
      <c r="D50" s="92">
        <f>INDEX(Data!$A$1:$F$72, MATCH($A50,Data!$A$1:$A$72,), MATCH(D$9,Data!$A$1:$F$1,))</f>
        <v>0</v>
      </c>
      <c r="E50" s="93">
        <f>INDEX(Data!$A$1:$F$72, MATCH($A50,Data!$A$1:$A$72,), MATCH(E$9,Data!$A$1:$F$1,))</f>
        <v>0</v>
      </c>
      <c r="F50" s="73">
        <f>IF(OR(C50=0,D50 = 0),0,AVERAGE((D50-C50)/C50,(E50-D50)/D50))</f>
        <v>0</v>
      </c>
      <c r="G50" s="143">
        <f>INDEX(Data!$A$1:$F$72, MATCH($A50,Data!$A$1:$A$72,), MATCH(G$9,Data!$A$1:$F$1,))</f>
        <v>0</v>
      </c>
      <c r="H50" s="133"/>
      <c r="I50" s="133"/>
      <c r="J50" s="133"/>
      <c r="K50" s="157"/>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row>
    <row r="51" spans="1:248" x14ac:dyDescent="0.2">
      <c r="A51" s="5">
        <v>5.0199999999999996</v>
      </c>
      <c r="B51" s="3" t="s">
        <v>28</v>
      </c>
      <c r="C51" s="91">
        <f>INDEX(Data!$A$1:$F$72, MATCH($A51,Data!$A$1:$A$72,), MATCH(C$9,Data!$A$1:$F$1,))</f>
        <v>0</v>
      </c>
      <c r="D51" s="92">
        <f>INDEX(Data!$A$1:$F$72, MATCH($A51,Data!$A$1:$A$72,), MATCH(D$9,Data!$A$1:$F$1,))</f>
        <v>0</v>
      </c>
      <c r="E51" s="93">
        <f>INDEX(Data!$A$1:$F$72, MATCH($A51,Data!$A$1:$A$72,), MATCH(E$9,Data!$A$1:$F$1,))</f>
        <v>0</v>
      </c>
      <c r="F51" s="73">
        <f>IF(OR(C51=0,D51 = 0),0,AVERAGE((D51-C51)/C51,(E51-D51)/D51))</f>
        <v>0</v>
      </c>
      <c r="G51" s="143">
        <f>INDEX(Data!$A$1:$F$72, MATCH($A51,Data!$A$1:$A$72,), MATCH(G$9,Data!$A$1:$F$1,))</f>
        <v>0</v>
      </c>
      <c r="H51" s="133"/>
      <c r="I51" s="133"/>
      <c r="J51" s="133"/>
      <c r="K51" s="157"/>
    </row>
    <row r="52" spans="1:248" x14ac:dyDescent="0.2">
      <c r="A52" s="5">
        <v>5.03</v>
      </c>
      <c r="B52" s="3" t="s">
        <v>29</v>
      </c>
      <c r="C52" s="94">
        <f>INDEX(Data!$A$1:$F$72, MATCH($A52,Data!$A$1:$A$72,), MATCH(C$9,Data!$A$1:$F$1,))</f>
        <v>0</v>
      </c>
      <c r="D52" s="95">
        <f>INDEX(Data!$A$1:$F$72, MATCH($A52,Data!$A$1:$A$72,), MATCH(D$9,Data!$A$1:$F$1,))</f>
        <v>0</v>
      </c>
      <c r="E52" s="96">
        <f>INDEX(Data!$A$1:$F$72, MATCH($A52,Data!$A$1:$A$72,), MATCH(E$9,Data!$A$1:$F$1,))</f>
        <v>0</v>
      </c>
      <c r="F52" s="74">
        <f>IF(OR(C52=0,D52 = 0),0,AVERAGE((D52-C52)/C52,(E52-D52)/D52))</f>
        <v>0</v>
      </c>
      <c r="G52" s="144">
        <f>INDEX(Data!$A$1:$F$72, MATCH($A52,Data!$A$1:$A$72,), MATCH(G$9,Data!$A$1:$F$1,))</f>
        <v>0</v>
      </c>
      <c r="H52" s="168"/>
      <c r="I52" s="168"/>
      <c r="J52" s="168"/>
      <c r="K52" s="293"/>
    </row>
    <row r="53" spans="1:248" x14ac:dyDescent="0.2">
      <c r="A53" s="5">
        <v>5.04</v>
      </c>
      <c r="B53" s="9" t="s">
        <v>30</v>
      </c>
      <c r="C53" s="109">
        <f>SUM(C50:C52)</f>
        <v>0</v>
      </c>
      <c r="D53" s="110">
        <f>SUM(D50:D52)</f>
        <v>0</v>
      </c>
      <c r="E53" s="111">
        <f>SUM(E50:E52)</f>
        <v>0</v>
      </c>
      <c r="F53" s="80">
        <f>IF(OR(C53=0,D53 = 0),0,AVERAGE((D53-C53)/C53,(E53-D53)/D53))</f>
        <v>0</v>
      </c>
      <c r="G53" s="150">
        <f>SUM(G50:G52)</f>
        <v>0</v>
      </c>
      <c r="H53" s="145">
        <f>SUM(H50:H52)</f>
        <v>0</v>
      </c>
      <c r="I53" s="145">
        <f>SUM(I50:I52)</f>
        <v>0</v>
      </c>
      <c r="J53" s="145">
        <f>SUM(J50:J52)</f>
        <v>0</v>
      </c>
      <c r="K53" s="146">
        <f>SUM(K50:K52)</f>
        <v>0</v>
      </c>
    </row>
    <row r="54" spans="1:248" s="29" customFormat="1" ht="14.25" x14ac:dyDescent="0.2">
      <c r="A54" s="27">
        <v>5.05</v>
      </c>
      <c r="B54" s="28" t="s">
        <v>31</v>
      </c>
      <c r="C54" s="106">
        <f>C47+C53</f>
        <v>0</v>
      </c>
      <c r="D54" s="107">
        <f>D47+D53</f>
        <v>0</v>
      </c>
      <c r="E54" s="108">
        <f>E47+E53</f>
        <v>0</v>
      </c>
      <c r="F54" s="47">
        <f>IF(OR(C54=0,D54 = 0),0,AVERAGE((D54-C54)/C54,(E54-D54)/D54))</f>
        <v>0</v>
      </c>
      <c r="G54" s="147">
        <f>G47+G53</f>
        <v>0</v>
      </c>
      <c r="H54" s="148">
        <f ca="1">H47+H53</f>
        <v>0</v>
      </c>
      <c r="I54" s="148">
        <f ca="1">I47+I53</f>
        <v>0</v>
      </c>
      <c r="J54" s="148">
        <f ca="1">J47+J53</f>
        <v>0</v>
      </c>
      <c r="K54" s="149">
        <f ca="1">K47+K53</f>
        <v>0</v>
      </c>
    </row>
    <row r="55" spans="1:248" ht="9" customHeight="1" x14ac:dyDescent="0.2">
      <c r="A55" s="5"/>
      <c r="C55" s="100"/>
      <c r="D55" s="101"/>
      <c r="E55" s="102"/>
      <c r="F55" s="76"/>
      <c r="G55" s="138"/>
      <c r="H55" s="139"/>
      <c r="I55" s="139"/>
      <c r="J55" s="139"/>
      <c r="K55" s="140"/>
    </row>
    <row r="56" spans="1:248" s="29" customFormat="1" ht="30" customHeight="1" thickBot="1" x14ac:dyDescent="0.25">
      <c r="A56" s="57">
        <v>6.01</v>
      </c>
      <c r="B56" s="58" t="s">
        <v>73</v>
      </c>
      <c r="C56" s="112">
        <f>C29-C54</f>
        <v>0</v>
      </c>
      <c r="D56" s="113">
        <f>D29-D54</f>
        <v>0</v>
      </c>
      <c r="E56" s="114">
        <f>E29-E54</f>
        <v>0</v>
      </c>
      <c r="F56" s="81">
        <f>IF(OR(C56=0,D56 = 0),0,AVERAGE((D56-C56)/C56,(E56-D56)/D56))</f>
        <v>0</v>
      </c>
      <c r="G56" s="151">
        <f>G29-G54</f>
        <v>0</v>
      </c>
      <c r="H56" s="152">
        <f ca="1">H29-H54</f>
        <v>0</v>
      </c>
      <c r="I56" s="152">
        <f ca="1">I29-I54</f>
        <v>0</v>
      </c>
      <c r="J56" s="152">
        <f ca="1">J29-J54</f>
        <v>0</v>
      </c>
      <c r="K56" s="153">
        <f ca="1">K29-K54</f>
        <v>0</v>
      </c>
    </row>
    <row r="57" spans="1:248" ht="8.25" customHeight="1" x14ac:dyDescent="0.2">
      <c r="A57" s="5"/>
      <c r="B57" s="9"/>
      <c r="C57" s="100"/>
      <c r="D57" s="101"/>
      <c r="E57" s="102"/>
      <c r="F57" s="76"/>
      <c r="G57" s="138"/>
      <c r="H57" s="139"/>
      <c r="I57" s="139"/>
      <c r="J57" s="139"/>
      <c r="K57" s="140"/>
    </row>
    <row r="58" spans="1:248" s="29" customFormat="1" ht="28.5" x14ac:dyDescent="0.2">
      <c r="A58" s="57">
        <v>7.01</v>
      </c>
      <c r="B58" s="62" t="s">
        <v>76</v>
      </c>
      <c r="C58" s="115">
        <f>INDEX(Data!$A$1:$F$72, MATCH($A58,Data!$A$1:$A$72,), MATCH(C$9,Data!$A$1:$F$1,))</f>
        <v>0</v>
      </c>
      <c r="D58" s="116">
        <f>C60</f>
        <v>0</v>
      </c>
      <c r="E58" s="117">
        <f>D60</f>
        <v>0</v>
      </c>
      <c r="F58" s="75">
        <f>IF(OR(C58=0,D58 = 0),0,AVERAGE((D58-C58)/C58,(E58-D58)/D58))</f>
        <v>0</v>
      </c>
      <c r="G58" s="154">
        <f>E60</f>
        <v>0</v>
      </c>
      <c r="H58" s="155">
        <f>G60</f>
        <v>0</v>
      </c>
      <c r="I58" s="155">
        <f ca="1">H60</f>
        <v>0</v>
      </c>
      <c r="J58" s="155">
        <f ca="1">I60</f>
        <v>0</v>
      </c>
      <c r="K58" s="156">
        <f ca="1">J60</f>
        <v>0</v>
      </c>
    </row>
    <row r="59" spans="1:248" x14ac:dyDescent="0.2">
      <c r="A59" s="5"/>
      <c r="C59" s="100"/>
      <c r="D59" s="101"/>
      <c r="E59" s="102"/>
      <c r="F59" s="76"/>
      <c r="G59" s="138"/>
      <c r="H59" s="139"/>
      <c r="I59" s="139"/>
      <c r="J59" s="139"/>
      <c r="K59" s="140"/>
    </row>
    <row r="60" spans="1:248" s="29" customFormat="1" ht="14.25" x14ac:dyDescent="0.2">
      <c r="A60" s="27">
        <v>7.02</v>
      </c>
      <c r="B60" s="32" t="s">
        <v>32</v>
      </c>
      <c r="C60" s="97">
        <f>C56+C58</f>
        <v>0</v>
      </c>
      <c r="D60" s="98">
        <f>D56+D58</f>
        <v>0</v>
      </c>
      <c r="E60" s="99">
        <f>E56+E58</f>
        <v>0</v>
      </c>
      <c r="F60" s="79">
        <f>IF(OR(C60=0,D60 = 0),0,AVERAGE((D60-C60)/C60,(E60-D60)/D60))</f>
        <v>0</v>
      </c>
      <c r="G60" s="135">
        <f>G56+G58</f>
        <v>0</v>
      </c>
      <c r="H60" s="136">
        <f ca="1">H56+H58</f>
        <v>0</v>
      </c>
      <c r="I60" s="136">
        <f ca="1">I56+I58</f>
        <v>0</v>
      </c>
      <c r="J60" s="136">
        <f ca="1">J56+J58</f>
        <v>0</v>
      </c>
      <c r="K60" s="137">
        <f ca="1">K56+K58</f>
        <v>0</v>
      </c>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row>
    <row r="61" spans="1:248" x14ac:dyDescent="0.2">
      <c r="A61" s="5"/>
      <c r="B61" s="11"/>
      <c r="C61" s="91"/>
      <c r="D61" s="92"/>
      <c r="E61" s="93"/>
      <c r="F61" s="77"/>
      <c r="G61" s="143"/>
      <c r="H61" s="133"/>
      <c r="I61" s="133"/>
      <c r="J61" s="133"/>
      <c r="K61" s="157"/>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row>
    <row r="62" spans="1:248" s="29" customFormat="1" ht="14.25" x14ac:dyDescent="0.2">
      <c r="A62" s="27">
        <v>8.01</v>
      </c>
      <c r="B62" s="28" t="s">
        <v>33</v>
      </c>
      <c r="C62" s="118">
        <f>INDEX(Data!$A$1:$F$72, MATCH($A62,Data!$A$1:$A$72,), MATCH(C$9,Data!$A$1:$F$1,))</f>
        <v>0</v>
      </c>
      <c r="D62" s="119">
        <f>INDEX(Data!$A$1:$F$72, MATCH($A62,Data!$A$1:$A$72,), MATCH(D$9,Data!$A$1:$F$1,))</f>
        <v>0</v>
      </c>
      <c r="E62" s="120">
        <f>INDEX(Data!$A$1:$F$72, MATCH($A62,Data!$A$1:$A$72,), MATCH(E$9,Data!$A$1:$F$1,))</f>
        <v>0</v>
      </c>
      <c r="F62" s="259">
        <f>IF(OR(C62=0,D62 = 0),0,AVERAGE((D62-C62)/C62,(E62-D62)/D62))</f>
        <v>0</v>
      </c>
      <c r="G62" s="239">
        <f>INDEX(Data!$A$1:$F$72, MATCH($A62,Data!$A$1:$A$72,), MATCH(G$9,Data!$A$1:$F$1,))</f>
        <v>0</v>
      </c>
      <c r="H62" s="235"/>
      <c r="I62" s="235"/>
      <c r="J62" s="235"/>
      <c r="K62" s="266"/>
    </row>
    <row r="63" spans="1:248" ht="7.5" customHeight="1" x14ac:dyDescent="0.2">
      <c r="A63" s="5"/>
      <c r="B63" s="9"/>
      <c r="C63" s="100"/>
      <c r="D63" s="101"/>
      <c r="E63" s="101"/>
      <c r="F63" s="260"/>
      <c r="G63" s="209"/>
      <c r="H63" s="222"/>
      <c r="I63" s="222"/>
      <c r="J63" s="222"/>
      <c r="K63" s="210"/>
    </row>
    <row r="64" spans="1:248" x14ac:dyDescent="0.2">
      <c r="A64" s="5"/>
      <c r="B64" s="289" t="s">
        <v>34</v>
      </c>
      <c r="C64" s="101"/>
      <c r="D64" s="101"/>
      <c r="E64" s="101"/>
      <c r="F64" s="261"/>
      <c r="G64" s="138"/>
      <c r="H64" s="139"/>
      <c r="I64" s="139"/>
      <c r="J64" s="139"/>
      <c r="K64" s="140"/>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row>
    <row r="65" spans="1:11" x14ac:dyDescent="0.2">
      <c r="A65" s="5">
        <v>9.01</v>
      </c>
      <c r="B65" s="290" t="s">
        <v>35</v>
      </c>
      <c r="C65" s="134"/>
      <c r="D65" s="134"/>
      <c r="E65" s="134"/>
      <c r="F65" s="262">
        <f t="shared" ref="F65:F73" si="4">IF(OR(C65=0,D65 = 0),0,AVERAGE((D65-C65)/C65,(E65-D65)/D65))</f>
        <v>0</v>
      </c>
      <c r="G65" s="141"/>
      <c r="H65" s="134"/>
      <c r="I65" s="134"/>
      <c r="J65" s="134"/>
      <c r="K65" s="142"/>
    </row>
    <row r="66" spans="1:11" x14ac:dyDescent="0.2">
      <c r="A66" s="5">
        <v>9.02</v>
      </c>
      <c r="B66" s="290" t="s">
        <v>36</v>
      </c>
      <c r="C66" s="134"/>
      <c r="D66" s="134"/>
      <c r="E66" s="134"/>
      <c r="F66" s="262">
        <f t="shared" si="4"/>
        <v>0</v>
      </c>
      <c r="G66" s="141"/>
      <c r="H66" s="134"/>
      <c r="I66" s="134"/>
      <c r="J66" s="134"/>
      <c r="K66" s="142"/>
    </row>
    <row r="67" spans="1:11" x14ac:dyDescent="0.2">
      <c r="A67" s="5">
        <v>9.0299999999999994</v>
      </c>
      <c r="B67" s="290" t="s">
        <v>37</v>
      </c>
      <c r="C67" s="134"/>
      <c r="D67" s="134"/>
      <c r="E67" s="134"/>
      <c r="F67" s="262">
        <f t="shared" si="4"/>
        <v>0</v>
      </c>
      <c r="G67" s="141"/>
      <c r="H67" s="134"/>
      <c r="I67" s="134"/>
      <c r="J67" s="134"/>
      <c r="K67" s="142"/>
    </row>
    <row r="68" spans="1:11" x14ac:dyDescent="0.2">
      <c r="A68" s="5">
        <v>9.0399999999999991</v>
      </c>
      <c r="B68" s="290" t="s">
        <v>38</v>
      </c>
      <c r="C68" s="134"/>
      <c r="D68" s="134"/>
      <c r="E68" s="134"/>
      <c r="F68" s="262">
        <f t="shared" si="4"/>
        <v>0</v>
      </c>
      <c r="G68" s="141"/>
      <c r="H68" s="134"/>
      <c r="I68" s="134"/>
      <c r="J68" s="134"/>
      <c r="K68" s="142"/>
    </row>
    <row r="69" spans="1:11" x14ac:dyDescent="0.2">
      <c r="A69" s="5">
        <v>9.0449999999999999</v>
      </c>
      <c r="B69" s="290" t="s">
        <v>148</v>
      </c>
      <c r="C69" s="134"/>
      <c r="D69" s="134"/>
      <c r="E69" s="134"/>
      <c r="F69" s="262">
        <f t="shared" si="4"/>
        <v>0</v>
      </c>
      <c r="G69" s="141"/>
      <c r="H69" s="134"/>
      <c r="I69" s="134"/>
      <c r="J69" s="134"/>
      <c r="K69" s="142"/>
    </row>
    <row r="70" spans="1:11" x14ac:dyDescent="0.2">
      <c r="A70" s="5">
        <v>9.0500000000000007</v>
      </c>
      <c r="B70" s="290" t="s">
        <v>39</v>
      </c>
      <c r="C70" s="134"/>
      <c r="D70" s="134"/>
      <c r="E70" s="134"/>
      <c r="F70" s="262">
        <f t="shared" si="4"/>
        <v>0</v>
      </c>
      <c r="G70" s="141"/>
      <c r="H70" s="134"/>
      <c r="I70" s="134"/>
      <c r="J70" s="134"/>
      <c r="K70" s="142"/>
    </row>
    <row r="71" spans="1:11" x14ac:dyDescent="0.2">
      <c r="A71" s="5">
        <v>9.06</v>
      </c>
      <c r="B71" s="290" t="s">
        <v>40</v>
      </c>
      <c r="C71" s="134"/>
      <c r="D71" s="134"/>
      <c r="E71" s="134"/>
      <c r="F71" s="262">
        <f t="shared" si="4"/>
        <v>0</v>
      </c>
      <c r="G71" s="141"/>
      <c r="H71" s="134"/>
      <c r="I71" s="134"/>
      <c r="J71" s="134"/>
      <c r="K71" s="142"/>
    </row>
    <row r="72" spans="1:11" x14ac:dyDescent="0.2">
      <c r="A72" s="5">
        <v>9.07</v>
      </c>
      <c r="B72" s="290" t="s">
        <v>41</v>
      </c>
      <c r="C72" s="134"/>
      <c r="D72" s="134"/>
      <c r="E72" s="134"/>
      <c r="F72" s="262">
        <f t="shared" si="4"/>
        <v>0</v>
      </c>
      <c r="G72" s="141"/>
      <c r="H72" s="134"/>
      <c r="I72" s="134"/>
      <c r="J72" s="134"/>
      <c r="K72" s="142"/>
    </row>
    <row r="73" spans="1:11" s="29" customFormat="1" ht="14.25" x14ac:dyDescent="0.2">
      <c r="A73" s="27">
        <v>9.08</v>
      </c>
      <c r="B73" s="291" t="s">
        <v>42</v>
      </c>
      <c r="C73" s="119">
        <f>SUM(C65:C72)</f>
        <v>0</v>
      </c>
      <c r="D73" s="119">
        <f>SUM(D65:D72)</f>
        <v>0</v>
      </c>
      <c r="E73" s="119">
        <f>SUM(E65:E72)</f>
        <v>0</v>
      </c>
      <c r="F73" s="263">
        <f t="shared" si="4"/>
        <v>0</v>
      </c>
      <c r="G73" s="267">
        <f>SUM(G65:G72)</f>
        <v>0</v>
      </c>
      <c r="H73" s="268">
        <f>SUM(H65:H72)</f>
        <v>0</v>
      </c>
      <c r="I73" s="268">
        <f>SUM(I65:I72)</f>
        <v>0</v>
      </c>
      <c r="J73" s="268">
        <f>SUM(J65:J72)</f>
        <v>0</v>
      </c>
      <c r="K73" s="269">
        <f>SUM(K65:K72)</f>
        <v>0</v>
      </c>
    </row>
    <row r="74" spans="1:11" ht="8.25" customHeight="1" x14ac:dyDescent="0.2">
      <c r="A74" s="5"/>
      <c r="B74" s="9"/>
      <c r="C74" s="100"/>
      <c r="D74" s="101"/>
      <c r="E74" s="102"/>
      <c r="F74" s="76"/>
      <c r="G74" s="138"/>
      <c r="H74" s="139"/>
      <c r="I74" s="139"/>
      <c r="J74" s="139"/>
      <c r="K74" s="140"/>
    </row>
    <row r="75" spans="1:11" s="29" customFormat="1" ht="13.5" customHeight="1" x14ac:dyDescent="0.2">
      <c r="A75" s="27">
        <v>10.01</v>
      </c>
      <c r="B75" s="61" t="s">
        <v>75</v>
      </c>
      <c r="C75" s="106">
        <f>C60-C62-C73</f>
        <v>0</v>
      </c>
      <c r="D75" s="107">
        <f>D60-D62-D73</f>
        <v>0</v>
      </c>
      <c r="E75" s="108">
        <f>E60-E62-E73</f>
        <v>0</v>
      </c>
      <c r="F75" s="264">
        <f>IF(OR(C75=0,D75 = 0),0,AVERAGE((D75-C75)/C75,(E75-D75)/D75))</f>
        <v>0</v>
      </c>
      <c r="G75" s="224">
        <f>G60-G62-G73</f>
        <v>0</v>
      </c>
      <c r="H75" s="223">
        <f ca="1">H60-H62-H73</f>
        <v>0</v>
      </c>
      <c r="I75" s="223">
        <f ca="1">I60-I62-I73</f>
        <v>0</v>
      </c>
      <c r="J75" s="223">
        <f ca="1">J60-J62-J73</f>
        <v>0</v>
      </c>
      <c r="K75" s="255">
        <f ca="1">K60-K62-K73</f>
        <v>0</v>
      </c>
    </row>
    <row r="76" spans="1:11" ht="8.25" customHeight="1" x14ac:dyDescent="0.2">
      <c r="A76" s="5"/>
      <c r="B76" s="9"/>
      <c r="C76" s="100"/>
      <c r="D76" s="101"/>
      <c r="E76" s="101"/>
      <c r="F76" s="270"/>
      <c r="G76" s="209"/>
      <c r="H76" s="222"/>
      <c r="I76" s="222"/>
      <c r="J76" s="222"/>
      <c r="K76" s="210"/>
    </row>
    <row r="77" spans="1:11" x14ac:dyDescent="0.2">
      <c r="A77" s="5"/>
      <c r="B77" s="78" t="s">
        <v>43</v>
      </c>
      <c r="C77" s="100"/>
      <c r="D77" s="101"/>
      <c r="E77" s="101"/>
      <c r="F77" s="83"/>
      <c r="G77" s="138"/>
      <c r="H77" s="139"/>
      <c r="I77" s="139"/>
      <c r="J77" s="139"/>
      <c r="K77" s="140"/>
    </row>
    <row r="78" spans="1:11" x14ac:dyDescent="0.2">
      <c r="A78" s="5">
        <v>11.01</v>
      </c>
      <c r="B78" s="3" t="s">
        <v>44</v>
      </c>
      <c r="C78" s="121"/>
      <c r="D78" s="122"/>
      <c r="E78" s="122"/>
      <c r="F78" s="271">
        <f>IF(OR(C78=0,D78 = 0),0,AVERAGE((D78-C78)/C78,(E78-D78)/D78))</f>
        <v>0</v>
      </c>
      <c r="G78" s="141"/>
      <c r="H78" s="134"/>
      <c r="I78" s="134"/>
      <c r="J78" s="134"/>
      <c r="K78" s="142"/>
    </row>
    <row r="79" spans="1:11" x14ac:dyDescent="0.2">
      <c r="A79" s="5">
        <v>11.02</v>
      </c>
      <c r="B79" s="3" t="s">
        <v>45</v>
      </c>
      <c r="C79" s="121">
        <v>0</v>
      </c>
      <c r="D79" s="122">
        <v>0</v>
      </c>
      <c r="E79" s="122"/>
      <c r="F79" s="271">
        <f>IF(OR(C79=0,D79 = 0),0,AVERAGE((D79-C79)/C79,(E79-D79)/D79))</f>
        <v>0</v>
      </c>
      <c r="G79" s="141"/>
      <c r="H79" s="134"/>
      <c r="I79" s="134"/>
      <c r="J79" s="134"/>
      <c r="K79" s="142"/>
    </row>
    <row r="80" spans="1:11" ht="7.5" customHeight="1" x14ac:dyDescent="0.2">
      <c r="A80" s="5"/>
      <c r="C80" s="121"/>
      <c r="D80" s="122"/>
      <c r="E80" s="122"/>
      <c r="F80" s="272"/>
      <c r="G80" s="258"/>
      <c r="H80" s="256"/>
      <c r="I80" s="256"/>
      <c r="J80" s="256"/>
      <c r="K80" s="257"/>
    </row>
    <row r="81" spans="1:11" s="29" customFormat="1" ht="14.25" x14ac:dyDescent="0.2">
      <c r="A81" s="27">
        <v>11.3</v>
      </c>
      <c r="B81" s="29" t="s">
        <v>46</v>
      </c>
      <c r="C81" s="124">
        <f>C78+C79</f>
        <v>0</v>
      </c>
      <c r="D81" s="125">
        <f>D78+D79+C81</f>
        <v>0</v>
      </c>
      <c r="E81" s="126">
        <f>E78+E79+D81</f>
        <v>0</v>
      </c>
      <c r="F81" s="75">
        <f>IF(OR(C81=0,D81 = 0),0,AVERAGE((D81-C81)/C81,(E81-D81)/D81))</f>
        <v>0</v>
      </c>
      <c r="G81" s="267">
        <f>G78+G79+E81</f>
        <v>0</v>
      </c>
      <c r="H81" s="268">
        <f>H78+H79+G81</f>
        <v>0</v>
      </c>
      <c r="I81" s="268">
        <f>I78+I79+H81</f>
        <v>0</v>
      </c>
      <c r="J81" s="268">
        <f>J78+J79+I81</f>
        <v>0</v>
      </c>
      <c r="K81" s="269">
        <f>K78+K79+J81</f>
        <v>0</v>
      </c>
    </row>
    <row r="82" spans="1:11" ht="9" customHeight="1" x14ac:dyDescent="0.2">
      <c r="A82" s="5"/>
      <c r="B82" s="9"/>
      <c r="C82" s="100"/>
      <c r="D82" s="101"/>
      <c r="E82" s="102"/>
      <c r="F82" s="76"/>
      <c r="G82" s="138"/>
      <c r="H82" s="139"/>
      <c r="I82" s="139"/>
      <c r="J82" s="139"/>
      <c r="K82" s="140"/>
    </row>
    <row r="83" spans="1:11" s="29" customFormat="1" ht="28.5" x14ac:dyDescent="0.2">
      <c r="A83" s="57">
        <v>12.01</v>
      </c>
      <c r="B83" s="58" t="s">
        <v>77</v>
      </c>
      <c r="C83" s="106">
        <f>C75+C81</f>
        <v>0</v>
      </c>
      <c r="D83" s="107">
        <f>D75+D81</f>
        <v>0</v>
      </c>
      <c r="E83" s="108">
        <f>E75+E81</f>
        <v>0</v>
      </c>
      <c r="F83" s="47">
        <f>IF(OR(C83=0,D83 = 0),0,AVERAGE((D83-C83)/C83,(E83-D83)/D83))</f>
        <v>0</v>
      </c>
      <c r="G83" s="224">
        <f>G75+G81</f>
        <v>0</v>
      </c>
      <c r="H83" s="223">
        <f ca="1">H75+H81</f>
        <v>0</v>
      </c>
      <c r="I83" s="223">
        <f ca="1">I75+I81</f>
        <v>0</v>
      </c>
      <c r="J83" s="223">
        <f ca="1">J75+J81</f>
        <v>0</v>
      </c>
      <c r="K83" s="255">
        <f ca="1">K75+K81</f>
        <v>0</v>
      </c>
    </row>
    <row r="84" spans="1:11" x14ac:dyDescent="0.2">
      <c r="A84" s="5"/>
      <c r="C84" s="100"/>
      <c r="D84" s="101"/>
      <c r="E84" s="102"/>
      <c r="F84" s="260"/>
      <c r="G84" s="209"/>
      <c r="H84" s="222"/>
      <c r="I84" s="222"/>
      <c r="J84" s="222"/>
      <c r="K84" s="210"/>
    </row>
    <row r="85" spans="1:11" x14ac:dyDescent="0.2">
      <c r="A85" s="5"/>
      <c r="B85" s="289" t="s">
        <v>47</v>
      </c>
      <c r="C85" s="101"/>
      <c r="D85" s="101"/>
      <c r="E85" s="102"/>
      <c r="F85" s="261"/>
      <c r="G85" s="138"/>
      <c r="H85" s="139"/>
      <c r="I85" s="139"/>
      <c r="J85" s="139"/>
      <c r="K85" s="140"/>
    </row>
    <row r="86" spans="1:11" x14ac:dyDescent="0.2">
      <c r="A86" s="5">
        <v>13.01</v>
      </c>
      <c r="B86" s="290" t="s">
        <v>48</v>
      </c>
      <c r="C86" s="134"/>
      <c r="D86" s="134"/>
      <c r="E86" s="123"/>
      <c r="F86" s="262">
        <f>IF(OR(C86=0,D86 = 0),0,AVERAGE((D86-C86)/C86,(E86-D86)/D86))</f>
        <v>0</v>
      </c>
      <c r="G86" s="141"/>
      <c r="H86" s="134"/>
      <c r="I86" s="134"/>
      <c r="J86" s="134"/>
      <c r="K86" s="142"/>
    </row>
    <row r="87" spans="1:11" x14ac:dyDescent="0.2">
      <c r="A87" s="5">
        <v>13.02</v>
      </c>
      <c r="B87" s="290" t="s">
        <v>49</v>
      </c>
      <c r="C87" s="134">
        <v>0</v>
      </c>
      <c r="D87" s="134">
        <v>0</v>
      </c>
      <c r="E87" s="123"/>
      <c r="F87" s="262">
        <f>IF(OR(C87=0,D87 = 0),0,AVERAGE((D87-C87)/C87,(E87-D87)/D87))</f>
        <v>0</v>
      </c>
      <c r="G87" s="141"/>
      <c r="H87" s="134"/>
      <c r="I87" s="134"/>
      <c r="J87" s="134"/>
      <c r="K87" s="142"/>
    </row>
    <row r="88" spans="1:11" ht="8.25" customHeight="1" x14ac:dyDescent="0.2">
      <c r="A88" s="5"/>
      <c r="C88" s="121"/>
      <c r="D88" s="122"/>
      <c r="E88" s="123"/>
      <c r="F88" s="265"/>
      <c r="G88" s="258"/>
      <c r="H88" s="256"/>
      <c r="I88" s="256"/>
      <c r="J88" s="256"/>
      <c r="K88" s="257"/>
    </row>
    <row r="89" spans="1:11" s="29" customFormat="1" ht="14.25" x14ac:dyDescent="0.2">
      <c r="A89" s="27">
        <v>13.03</v>
      </c>
      <c r="B89" s="29" t="s">
        <v>50</v>
      </c>
      <c r="C89" s="127">
        <f>C86+C87</f>
        <v>0</v>
      </c>
      <c r="D89" s="128">
        <f>D86+D87+C89</f>
        <v>0</v>
      </c>
      <c r="E89" s="129">
        <f>E86+E87+D89</f>
        <v>0</v>
      </c>
      <c r="F89" s="82">
        <f>IF(OR(C89=0,D89 = 0),0,AVERAGE((D89-C89)/C89,(E89-D89)/D89))</f>
        <v>0</v>
      </c>
      <c r="G89" s="158">
        <f>G86+G87+E89</f>
        <v>0</v>
      </c>
      <c r="H89" s="159">
        <f>H86+H87+G89</f>
        <v>0</v>
      </c>
      <c r="I89" s="159">
        <f>I86+I87+H89</f>
        <v>0</v>
      </c>
      <c r="J89" s="159">
        <f>J86+J87+I89</f>
        <v>0</v>
      </c>
      <c r="K89" s="160">
        <f>K86+K87+J89</f>
        <v>0</v>
      </c>
    </row>
    <row r="90" spans="1:11" ht="9" customHeight="1" x14ac:dyDescent="0.2">
      <c r="A90" s="5"/>
      <c r="C90" s="100"/>
      <c r="D90" s="101"/>
      <c r="E90" s="102"/>
      <c r="F90" s="260"/>
      <c r="G90" s="138"/>
      <c r="H90" s="139"/>
      <c r="I90" s="139"/>
      <c r="J90" s="139"/>
      <c r="K90" s="140"/>
    </row>
    <row r="91" spans="1:11" x14ac:dyDescent="0.2">
      <c r="A91" s="5">
        <v>14.01</v>
      </c>
      <c r="B91" s="3" t="s">
        <v>51</v>
      </c>
      <c r="C91" s="121"/>
      <c r="D91" s="122"/>
      <c r="E91" s="123"/>
      <c r="F91" s="262">
        <f>AVERAGE(IF(C91&lt;&gt;0,(D91-C91)/C91,0),IF(D91&lt;&gt;0,(E91-D91)/D91,0))</f>
        <v>0</v>
      </c>
      <c r="G91" s="141"/>
      <c r="H91" s="134"/>
      <c r="I91" s="134"/>
      <c r="J91" s="134"/>
      <c r="K91" s="142"/>
    </row>
    <row r="92" spans="1:11" ht="6.75" customHeight="1" x14ac:dyDescent="0.2">
      <c r="C92" s="100"/>
      <c r="D92" s="101"/>
      <c r="E92" s="101"/>
      <c r="F92" s="83"/>
      <c r="G92" s="161"/>
      <c r="H92" s="139"/>
      <c r="I92" s="139"/>
      <c r="J92" s="139"/>
      <c r="K92" s="140"/>
    </row>
    <row r="93" spans="1:11" s="29" customFormat="1" ht="15" thickBot="1" x14ac:dyDescent="0.25">
      <c r="A93" s="27">
        <v>15.01</v>
      </c>
      <c r="B93" s="28" t="s">
        <v>52</v>
      </c>
      <c r="C93" s="130">
        <f>C83+C89+C91</f>
        <v>0</v>
      </c>
      <c r="D93" s="131">
        <f>D83+D89+D91</f>
        <v>0</v>
      </c>
      <c r="E93" s="132">
        <f>E83+E89+E91</f>
        <v>0</v>
      </c>
      <c r="F93" s="84">
        <f>IF(OR(C93=0,D93 = 0),0,AVERAGE((D93-C93)/C93,(E93-D93)/D93))</f>
        <v>0</v>
      </c>
      <c r="G93" s="162">
        <f>G83+G89+G91</f>
        <v>0</v>
      </c>
      <c r="H93" s="163">
        <f ca="1">H83+H89+H91</f>
        <v>0</v>
      </c>
      <c r="I93" s="163">
        <f ca="1">I83+I89+I91</f>
        <v>0</v>
      </c>
      <c r="J93" s="163">
        <f ca="1">J83+J89+J91</f>
        <v>0</v>
      </c>
      <c r="K93" s="164">
        <f ca="1">K83+K89+K91</f>
        <v>0</v>
      </c>
    </row>
    <row r="94" spans="1:11" ht="12.75" customHeight="1" thickTop="1" x14ac:dyDescent="0.2">
      <c r="C94" s="317"/>
      <c r="D94" s="7"/>
      <c r="E94" s="7"/>
      <c r="F94" s="319"/>
      <c r="K94" s="316"/>
    </row>
    <row r="95" spans="1:11" ht="12.75" customHeight="1" x14ac:dyDescent="0.2">
      <c r="B95" s="289" t="s">
        <v>144</v>
      </c>
      <c r="C95" s="318"/>
      <c r="D95" s="7"/>
      <c r="E95" s="7"/>
      <c r="F95" s="288"/>
      <c r="K95" s="290"/>
    </row>
    <row r="96" spans="1:11" ht="12.75" customHeight="1" x14ac:dyDescent="0.2">
      <c r="A96" s="5">
        <v>20.010000000000002</v>
      </c>
      <c r="B96" s="3" t="s">
        <v>145</v>
      </c>
      <c r="C96" s="318"/>
      <c r="D96" s="7"/>
      <c r="E96" s="7"/>
      <c r="F96" s="262">
        <f>IF(OR(C96=0,D96 = 0),0,AVERAGE((D96-C96)/C96,(E96-D96)/D96))</f>
        <v>0</v>
      </c>
      <c r="K96" s="290"/>
    </row>
    <row r="97" spans="1:11" ht="12.75" customHeight="1" x14ac:dyDescent="0.2">
      <c r="A97" s="15">
        <v>20.015000000000001</v>
      </c>
      <c r="B97" s="3" t="s">
        <v>146</v>
      </c>
      <c r="C97" s="318"/>
      <c r="D97" s="7"/>
      <c r="E97" s="7"/>
      <c r="F97" s="262">
        <f>IF(OR(C97=0,D97 = 0),0,AVERAGE((D97-C97)/C97,(E97-D97)/D97))</f>
        <v>0</v>
      </c>
      <c r="K97" s="290"/>
    </row>
    <row r="98" spans="1:11" ht="12.75" customHeight="1" x14ac:dyDescent="0.2">
      <c r="B98" s="332" t="s">
        <v>156</v>
      </c>
      <c r="C98" s="318"/>
      <c r="D98" s="7"/>
      <c r="E98" s="7"/>
      <c r="F98" s="262"/>
      <c r="K98" s="290"/>
    </row>
    <row r="99" spans="1:11" ht="12.75" customHeight="1" x14ac:dyDescent="0.2">
      <c r="A99" s="324">
        <v>21.01</v>
      </c>
      <c r="B99" s="303" t="s">
        <v>149</v>
      </c>
      <c r="C99" s="311">
        <f>INDEX(Data!$A$1:$F$72, MATCH($A99,Data!$A$1:$A$72,), MATCH(C$9,Data!$A$1:$F$1,))</f>
        <v>0</v>
      </c>
      <c r="D99" s="313">
        <f>INDEX(Data!$A$1:$F$72, MATCH($A99,Data!$A$1:$A$72,), MATCH(D$9,Data!$A$1:$F$1,))</f>
        <v>0</v>
      </c>
      <c r="E99" s="312">
        <f>INDEX(Data!$A$1:$F$72, MATCH($A99,Data!$A$1:$A$72,), MATCH(E$9,Data!$A$1:$F$1,))</f>
        <v>0</v>
      </c>
      <c r="F99" s="73">
        <f t="shared" ref="F99:F104" si="5">IF(OR(C99=0,D99 = 0),0,AVERAGE((D99-C99)/C99,(E99-D99)/D99))</f>
        <v>0</v>
      </c>
      <c r="G99" s="311">
        <f>INDEX(Data!$A$1:$F$72, MATCH($A99,Data!$A$1:$A$72,), MATCH(G$9,Data!$A$1:$F$1,))</f>
        <v>0</v>
      </c>
      <c r="K99" s="290"/>
    </row>
    <row r="100" spans="1:11" ht="12.75" customHeight="1" x14ac:dyDescent="0.2">
      <c r="A100" s="324">
        <v>21.02</v>
      </c>
      <c r="B100" s="303" t="s">
        <v>150</v>
      </c>
      <c r="C100" s="311">
        <f>INDEX(Data!$A$1:$F$72, MATCH($A100,Data!$A$1:$A$72,), MATCH(C$9,Data!$A$1:$F$1,))</f>
        <v>0</v>
      </c>
      <c r="D100" s="313">
        <f>INDEX(Data!$A$1:$F$72, MATCH($A100,Data!$A$1:$A$72,), MATCH(D$9,Data!$A$1:$F$1,))</f>
        <v>0</v>
      </c>
      <c r="E100" s="312">
        <f>INDEX(Data!$A$1:$F$72, MATCH($A100,Data!$A$1:$A$72,), MATCH(E$9,Data!$A$1:$F$1,))</f>
        <v>0</v>
      </c>
      <c r="F100" s="73">
        <f t="shared" si="5"/>
        <v>0</v>
      </c>
      <c r="G100" s="311">
        <f>INDEX(Data!$A$1:$F$72, MATCH($A100,Data!$A$1:$A$72,), MATCH(G$9,Data!$A$1:$F$1,))</f>
        <v>0</v>
      </c>
      <c r="H100" s="16"/>
      <c r="I100" s="16"/>
      <c r="J100" s="16"/>
      <c r="K100" s="290"/>
    </row>
    <row r="101" spans="1:11" ht="12.75" customHeight="1" x14ac:dyDescent="0.2">
      <c r="A101" s="324">
        <v>21.03</v>
      </c>
      <c r="B101" s="303" t="s">
        <v>151</v>
      </c>
      <c r="C101" s="311">
        <f>INDEX(Data!$A$1:$F$72, MATCH($A101,Data!$A$1:$A$72,), MATCH(C$9,Data!$A$1:$F$1,))</f>
        <v>0</v>
      </c>
      <c r="D101" s="313">
        <f>INDEX(Data!$A$1:$F$72, MATCH($A101,Data!$A$1:$A$72,), MATCH(D$9,Data!$A$1:$F$1,))</f>
        <v>0</v>
      </c>
      <c r="E101" s="312">
        <f>INDEX(Data!$A$1:$F$72, MATCH($A101,Data!$A$1:$A$72,), MATCH(E$9,Data!$A$1:$F$1,))</f>
        <v>0</v>
      </c>
      <c r="F101" s="73">
        <f t="shared" si="5"/>
        <v>0</v>
      </c>
      <c r="G101" s="311">
        <f>INDEX(Data!$A$1:$F$72, MATCH($A101,Data!$A$1:$A$72,), MATCH(G$9,Data!$A$1:$F$1,))</f>
        <v>0</v>
      </c>
      <c r="H101" s="16"/>
      <c r="I101" s="16"/>
      <c r="J101" s="16"/>
      <c r="K101" s="290"/>
    </row>
    <row r="102" spans="1:11" x14ac:dyDescent="0.2">
      <c r="A102" s="324">
        <v>21.04</v>
      </c>
      <c r="B102" s="303" t="s">
        <v>152</v>
      </c>
      <c r="C102" s="311">
        <f>INDEX(Data!$A$1:$F$72, MATCH($A102,Data!$A$1:$A$72,), MATCH(C$9,Data!$A$1:$F$1,))</f>
        <v>0</v>
      </c>
      <c r="D102" s="313">
        <f>INDEX(Data!$A$1:$F$72, MATCH($A102,Data!$A$1:$A$72,), MATCH(D$9,Data!$A$1:$F$1,))</f>
        <v>0</v>
      </c>
      <c r="E102" s="312">
        <f>INDEX(Data!$A$1:$F$72, MATCH($A102,Data!$A$1:$A$72,), MATCH(E$9,Data!$A$1:$F$1,))</f>
        <v>0</v>
      </c>
      <c r="F102" s="73">
        <f t="shared" si="5"/>
        <v>0</v>
      </c>
      <c r="G102" s="311">
        <f>INDEX(Data!$A$1:$F$72, MATCH($A102,Data!$A$1:$A$72,), MATCH(G$9,Data!$A$1:$F$1,))</f>
        <v>0</v>
      </c>
      <c r="H102" s="16"/>
      <c r="I102" s="16"/>
      <c r="J102" s="16"/>
      <c r="K102" s="290"/>
    </row>
    <row r="103" spans="1:11" x14ac:dyDescent="0.2">
      <c r="A103" s="324">
        <v>21.05</v>
      </c>
      <c r="B103" s="303" t="s">
        <v>153</v>
      </c>
      <c r="C103" s="311">
        <f>INDEX(Data!$A$1:$F$72, MATCH($A103,Data!$A$1:$A$72,), MATCH(C$9,Data!$A$1:$F$1,))</f>
        <v>0</v>
      </c>
      <c r="D103" s="313">
        <f>INDEX(Data!$A$1:$F$72, MATCH($A103,Data!$A$1:$A$72,), MATCH(D$9,Data!$A$1:$F$1,))</f>
        <v>0</v>
      </c>
      <c r="E103" s="312">
        <f>INDEX(Data!$A$1:$F$72, MATCH($A103,Data!$A$1:$A$72,), MATCH(E$9,Data!$A$1:$F$1,))</f>
        <v>0</v>
      </c>
      <c r="F103" s="73">
        <f t="shared" si="5"/>
        <v>0</v>
      </c>
      <c r="G103" s="311">
        <f>INDEX(Data!$A$1:$F$72, MATCH($A103,Data!$A$1:$A$72,), MATCH(G$9,Data!$A$1:$F$1,))</f>
        <v>0</v>
      </c>
      <c r="H103" s="326"/>
      <c r="I103" s="326"/>
      <c r="J103" s="326"/>
      <c r="K103" s="327"/>
    </row>
    <row r="104" spans="1:11" ht="15" thickBot="1" x14ac:dyDescent="0.25">
      <c r="A104" s="324">
        <v>21.06</v>
      </c>
      <c r="B104" s="325" t="s">
        <v>154</v>
      </c>
      <c r="C104" s="333">
        <f>SUM(C99:C103)</f>
        <v>0</v>
      </c>
      <c r="D104" s="334">
        <f t="shared" ref="D104:K104" si="6">SUM(D99:D103)</f>
        <v>0</v>
      </c>
      <c r="E104" s="334">
        <f t="shared" si="6"/>
        <v>0</v>
      </c>
      <c r="F104" s="328">
        <f t="shared" si="5"/>
        <v>0</v>
      </c>
      <c r="G104" s="333">
        <f t="shared" si="6"/>
        <v>0</v>
      </c>
      <c r="H104" s="334">
        <f t="shared" si="6"/>
        <v>0</v>
      </c>
      <c r="I104" s="335">
        <f t="shared" si="6"/>
        <v>0</v>
      </c>
      <c r="J104" s="334">
        <f t="shared" si="6"/>
        <v>0</v>
      </c>
      <c r="K104" s="336">
        <f t="shared" si="6"/>
        <v>0</v>
      </c>
    </row>
    <row r="105" spans="1:11" ht="13.5" thickTop="1" x14ac:dyDescent="0.2"/>
    <row r="107" spans="1:11" ht="15" x14ac:dyDescent="0.2">
      <c r="B107" s="26" t="s">
        <v>53</v>
      </c>
    </row>
    <row r="108" spans="1:11" ht="15" x14ac:dyDescent="0.2">
      <c r="B108" s="26" t="s">
        <v>72</v>
      </c>
    </row>
  </sheetData>
  <customSheetViews>
    <customSheetView guid="{305C4C15-91BC-11D2-B752-008029654093}" showPageBreaks="1" zeroValues="0" fitToPage="1" showRuler="0">
      <pane ySplit="9" topLeftCell="A20" activePane="bottomLeft" state="frozen"/>
      <selection pane="bottomLeft" activeCell="B1" sqref="B1"/>
      <pageMargins left="0.75" right="0.75" top="1" bottom="1" header="0.5" footer="0.5"/>
      <pageSetup scale="36" orientation="landscape" horizontalDpi="4294967292" verticalDpi="4294967292" r:id="rId1"/>
      <headerFooter alignWithMargins="0"/>
    </customSheetView>
  </customSheetViews>
  <phoneticPr fontId="0" type="noConversion"/>
  <pageMargins left="0.23" right="0.2" top="0.25" bottom="0.27" header="0.24" footer="0.23"/>
  <pageSetup scale="58" orientation="portrait" horizontalDpi="4294967292" verticalDpi="4294967292"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22"/>
  <sheetViews>
    <sheetView showGridLines="0" tabSelected="1" zoomScaleNormal="100" workbookViewId="0">
      <selection activeCell="C1" sqref="C1"/>
    </sheetView>
  </sheetViews>
  <sheetFormatPr defaultRowHeight="12.75" x14ac:dyDescent="0.2"/>
  <cols>
    <col min="1" max="1" width="21" style="1" customWidth="1"/>
    <col min="2" max="2" width="25" customWidth="1"/>
  </cols>
  <sheetData>
    <row r="1" spans="1:8" ht="20.25" x14ac:dyDescent="0.3">
      <c r="A1" s="88" t="s">
        <v>83</v>
      </c>
      <c r="C1" s="294" t="s">
        <v>158</v>
      </c>
    </row>
    <row r="2" spans="1:8" ht="39.75" customHeight="1" x14ac:dyDescent="0.2">
      <c r="A2" s="344" t="s">
        <v>100</v>
      </c>
      <c r="B2" s="344"/>
      <c r="C2" s="344"/>
      <c r="D2" s="344"/>
    </row>
    <row r="5" spans="1:8" x14ac:dyDescent="0.2">
      <c r="A5" s="1" t="s">
        <v>54</v>
      </c>
      <c r="B5" t="s">
        <v>55</v>
      </c>
    </row>
    <row r="6" spans="1:8" x14ac:dyDescent="0.2">
      <c r="A6" s="1" t="s">
        <v>56</v>
      </c>
      <c r="B6" t="s">
        <v>57</v>
      </c>
    </row>
    <row r="7" spans="1:8" x14ac:dyDescent="0.2">
      <c r="A7" s="1" t="s">
        <v>1</v>
      </c>
      <c r="B7">
        <v>2010</v>
      </c>
    </row>
    <row r="12" spans="1:8" ht="13.5" thickBot="1" x14ac:dyDescent="0.25">
      <c r="A12" s="300" t="s">
        <v>104</v>
      </c>
      <c r="B12" s="300"/>
      <c r="C12" s="301"/>
      <c r="D12" s="301"/>
      <c r="E12" s="301"/>
      <c r="F12" s="301"/>
      <c r="G12" s="301"/>
      <c r="H12" s="301"/>
    </row>
    <row r="13" spans="1:8" x14ac:dyDescent="0.2">
      <c r="A13" s="299" t="s">
        <v>105</v>
      </c>
    </row>
    <row r="14" spans="1:8" x14ac:dyDescent="0.2">
      <c r="A14" s="299" t="s">
        <v>106</v>
      </c>
    </row>
    <row r="15" spans="1:8" hidden="1" x14ac:dyDescent="0.2"/>
    <row r="16" spans="1:8" hidden="1" x14ac:dyDescent="0.2"/>
    <row r="17" spans="1:9" s="298" customFormat="1" ht="25.5" hidden="1" customHeight="1" x14ac:dyDescent="0.2">
      <c r="A17" s="297" t="s">
        <v>103</v>
      </c>
      <c r="B17" s="298">
        <f>SUM(Forecast!C40:C45)</f>
        <v>0</v>
      </c>
      <c r="C17" s="298">
        <f>SUM(Forecast!D40:D45)</f>
        <v>0</v>
      </c>
      <c r="D17" s="298">
        <f>SUM(Forecast!E40:E45)</f>
        <v>0</v>
      </c>
      <c r="E17" s="298">
        <f>SUM(Forecast!G40:G45)</f>
        <v>0</v>
      </c>
      <c r="F17" s="298">
        <f>SUM(Forecast!H40:H45)</f>
        <v>0</v>
      </c>
      <c r="G17" s="298">
        <f>SUM(Forecast!I40:I45)</f>
        <v>0</v>
      </c>
      <c r="H17" s="298">
        <f>SUM(Forecast!J40:J45)</f>
        <v>0</v>
      </c>
      <c r="I17" s="298">
        <f>SUM(Forecast!K40:K45)</f>
        <v>0</v>
      </c>
    </row>
    <row r="18" spans="1:9" hidden="1" x14ac:dyDescent="0.2"/>
    <row r="19" spans="1:9" hidden="1" x14ac:dyDescent="0.2"/>
    <row r="20" spans="1:9" hidden="1" x14ac:dyDescent="0.2"/>
    <row r="21" spans="1:9" hidden="1" x14ac:dyDescent="0.2"/>
    <row r="22" spans="1:9" hidden="1" x14ac:dyDescent="0.2"/>
  </sheetData>
  <customSheetViews>
    <customSheetView guid="{305C4C15-91BC-11D2-B752-008029654093}" showRuler="0">
      <pageMargins left="0.75" right="0.75" top="1" bottom="1" header="0.5" footer="0.5"/>
      <pageSetup orientation="portrait" horizontalDpi="300" verticalDpi="300" r:id="rId1"/>
      <headerFooter alignWithMargins="0"/>
    </customSheetView>
  </customSheetViews>
  <mergeCells count="1">
    <mergeCell ref="A2:D2"/>
  </mergeCells>
  <phoneticPr fontId="0" type="noConversion"/>
  <pageMargins left="0.75" right="0.75" top="1" bottom="1" header="0.5" footer="0.5"/>
  <pageSetup orientation="portrait" horizontalDpi="300" verticalDpi="300" r:id="rId2"/>
  <headerFooter alignWithMargins="0"/>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68"/>
  <sheetViews>
    <sheetView workbookViewId="0">
      <selection activeCell="F70" sqref="F70"/>
    </sheetView>
  </sheetViews>
  <sheetFormatPr defaultRowHeight="12.75" x14ac:dyDescent="0.2"/>
  <sheetData>
    <row r="1" spans="1:6" x14ac:dyDescent="0.2">
      <c r="A1" t="s">
        <v>59</v>
      </c>
      <c r="B1">
        <f xml:space="preserve"> Fiscal_Year - 3</f>
        <v>2007</v>
      </c>
      <c r="C1">
        <f xml:space="preserve"> Fiscal_Year - 2</f>
        <v>2008</v>
      </c>
      <c r="D1">
        <f xml:space="preserve"> Fiscal_Year - 1</f>
        <v>2009</v>
      </c>
      <c r="E1" t="s">
        <v>60</v>
      </c>
      <c r="F1">
        <f xml:space="preserve"> Fiscal_Year</f>
        <v>2010</v>
      </c>
    </row>
    <row r="2" spans="1:6" x14ac:dyDescent="0.2">
      <c r="A2">
        <v>1.01</v>
      </c>
    </row>
    <row r="3" spans="1:6" x14ac:dyDescent="0.2">
      <c r="A3">
        <v>1.02</v>
      </c>
    </row>
    <row r="4" spans="1:6" x14ac:dyDescent="0.2">
      <c r="A4">
        <v>1.03</v>
      </c>
    </row>
    <row r="5" spans="1:6" x14ac:dyDescent="0.2">
      <c r="A5">
        <v>1.0349999999999999</v>
      </c>
    </row>
    <row r="6" spans="1:6" x14ac:dyDescent="0.2">
      <c r="A6">
        <v>1.04</v>
      </c>
    </row>
    <row r="7" spans="1:6" x14ac:dyDescent="0.2">
      <c r="A7">
        <v>1.0449999999999999</v>
      </c>
    </row>
    <row r="8" spans="1:6" x14ac:dyDescent="0.2">
      <c r="A8">
        <v>1.05</v>
      </c>
    </row>
    <row r="9" spans="1:6" x14ac:dyDescent="0.2">
      <c r="A9">
        <v>1.06</v>
      </c>
    </row>
    <row r="10" spans="1:6" x14ac:dyDescent="0.2">
      <c r="A10">
        <v>1.07</v>
      </c>
    </row>
    <row r="11" spans="1:6" x14ac:dyDescent="0.2">
      <c r="A11">
        <v>2.0099999999999998</v>
      </c>
    </row>
    <row r="12" spans="1:6" x14ac:dyDescent="0.2">
      <c r="A12">
        <v>2.02</v>
      </c>
    </row>
    <row r="13" spans="1:6" x14ac:dyDescent="0.2">
      <c r="A13">
        <v>2.04</v>
      </c>
    </row>
    <row r="14" spans="1:6" x14ac:dyDescent="0.2">
      <c r="A14">
        <v>2.0499999999999998</v>
      </c>
    </row>
    <row r="15" spans="1:6" x14ac:dyDescent="0.2">
      <c r="A15">
        <v>2.06</v>
      </c>
    </row>
    <row r="16" spans="1:6" x14ac:dyDescent="0.2">
      <c r="A16">
        <v>2.0699999999999998</v>
      </c>
    </row>
    <row r="17" spans="1:1" x14ac:dyDescent="0.2">
      <c r="A17">
        <v>2.08</v>
      </c>
    </row>
    <row r="18" spans="1:1" x14ac:dyDescent="0.2">
      <c r="A18">
        <v>3.01</v>
      </c>
    </row>
    <row r="19" spans="1:1" x14ac:dyDescent="0.2">
      <c r="A19">
        <v>3.02</v>
      </c>
    </row>
    <row r="20" spans="1:1" x14ac:dyDescent="0.2">
      <c r="A20">
        <v>3.03</v>
      </c>
    </row>
    <row r="21" spans="1:1" x14ac:dyDescent="0.2">
      <c r="A21">
        <v>3.04</v>
      </c>
    </row>
    <row r="22" spans="1:1" x14ac:dyDescent="0.2">
      <c r="A22">
        <v>3.05</v>
      </c>
    </row>
    <row r="23" spans="1:1" x14ac:dyDescent="0.2">
      <c r="A23">
        <v>3.06</v>
      </c>
    </row>
    <row r="24" spans="1:1" x14ac:dyDescent="0.2">
      <c r="A24">
        <v>4.01</v>
      </c>
    </row>
    <row r="25" spans="1:1" x14ac:dyDescent="0.2">
      <c r="A25">
        <v>4.0199999999999996</v>
      </c>
    </row>
    <row r="26" spans="1:1" x14ac:dyDescent="0.2">
      <c r="A26">
        <v>4.03</v>
      </c>
    </row>
    <row r="27" spans="1:1" x14ac:dyDescent="0.2">
      <c r="A27">
        <v>4.04</v>
      </c>
    </row>
    <row r="28" spans="1:1" x14ac:dyDescent="0.2">
      <c r="A28">
        <v>4.05</v>
      </c>
    </row>
    <row r="29" spans="1:1" x14ac:dyDescent="0.2">
      <c r="A29">
        <v>4.0549999999999997</v>
      </c>
    </row>
    <row r="30" spans="1:1" x14ac:dyDescent="0.2">
      <c r="A30">
        <v>4.0599999999999996</v>
      </c>
    </row>
    <row r="31" spans="1:1" x14ac:dyDescent="0.2">
      <c r="A31">
        <v>4.3</v>
      </c>
    </row>
    <row r="32" spans="1:1" x14ac:dyDescent="0.2">
      <c r="A32">
        <v>4.5</v>
      </c>
    </row>
    <row r="33" spans="1:1" x14ac:dyDescent="0.2">
      <c r="A33">
        <v>5.01</v>
      </c>
    </row>
    <row r="34" spans="1:1" x14ac:dyDescent="0.2">
      <c r="A34">
        <v>5.0199999999999996</v>
      </c>
    </row>
    <row r="35" spans="1:1" x14ac:dyDescent="0.2">
      <c r="A35">
        <v>5.03</v>
      </c>
    </row>
    <row r="36" spans="1:1" x14ac:dyDescent="0.2">
      <c r="A36">
        <v>5.04</v>
      </c>
    </row>
    <row r="37" spans="1:1" x14ac:dyDescent="0.2">
      <c r="A37">
        <v>5.05</v>
      </c>
    </row>
    <row r="38" spans="1:1" x14ac:dyDescent="0.2">
      <c r="A38">
        <v>6.01</v>
      </c>
    </row>
    <row r="39" spans="1:1" x14ac:dyDescent="0.2">
      <c r="A39">
        <v>7.01</v>
      </c>
    </row>
    <row r="40" spans="1:1" x14ac:dyDescent="0.2">
      <c r="A40">
        <v>7.02</v>
      </c>
    </row>
    <row r="41" spans="1:1" x14ac:dyDescent="0.2">
      <c r="A41">
        <v>8.01</v>
      </c>
    </row>
    <row r="42" spans="1:1" x14ac:dyDescent="0.2">
      <c r="A42">
        <v>9.01</v>
      </c>
    </row>
    <row r="43" spans="1:1" x14ac:dyDescent="0.2">
      <c r="A43">
        <v>9.02</v>
      </c>
    </row>
    <row r="44" spans="1:1" x14ac:dyDescent="0.2">
      <c r="A44">
        <v>9.0299999999999994</v>
      </c>
    </row>
    <row r="45" spans="1:1" x14ac:dyDescent="0.2">
      <c r="A45">
        <v>9.0399999999999991</v>
      </c>
    </row>
    <row r="46" spans="1:1" x14ac:dyDescent="0.2">
      <c r="A46">
        <v>9.0449999999999999</v>
      </c>
    </row>
    <row r="47" spans="1:1" x14ac:dyDescent="0.2">
      <c r="A47">
        <v>9.0500000000000007</v>
      </c>
    </row>
    <row r="48" spans="1:1" x14ac:dyDescent="0.2">
      <c r="A48">
        <v>9.06</v>
      </c>
    </row>
    <row r="49" spans="1:1" x14ac:dyDescent="0.2">
      <c r="A49">
        <v>9.07</v>
      </c>
    </row>
    <row r="50" spans="1:1" x14ac:dyDescent="0.2">
      <c r="A50">
        <v>9.08</v>
      </c>
    </row>
    <row r="51" spans="1:1" x14ac:dyDescent="0.2">
      <c r="A51">
        <v>10.01</v>
      </c>
    </row>
    <row r="52" spans="1:1" x14ac:dyDescent="0.2">
      <c r="A52">
        <v>11.01</v>
      </c>
    </row>
    <row r="53" spans="1:1" x14ac:dyDescent="0.2">
      <c r="A53">
        <v>11.02</v>
      </c>
    </row>
    <row r="54" spans="1:1" x14ac:dyDescent="0.2">
      <c r="A54">
        <v>11.3</v>
      </c>
    </row>
    <row r="55" spans="1:1" x14ac:dyDescent="0.2">
      <c r="A55">
        <v>12.01</v>
      </c>
    </row>
    <row r="56" spans="1:1" x14ac:dyDescent="0.2">
      <c r="A56">
        <v>13.01</v>
      </c>
    </row>
    <row r="57" spans="1:1" x14ac:dyDescent="0.2">
      <c r="A57">
        <v>13.02</v>
      </c>
    </row>
    <row r="58" spans="1:1" x14ac:dyDescent="0.2">
      <c r="A58">
        <v>13.03</v>
      </c>
    </row>
    <row r="59" spans="1:1" x14ac:dyDescent="0.2">
      <c r="A59">
        <v>14.01</v>
      </c>
    </row>
    <row r="60" spans="1:1" x14ac:dyDescent="0.2">
      <c r="A60">
        <v>15.01</v>
      </c>
    </row>
    <row r="61" spans="1:1" x14ac:dyDescent="0.2">
      <c r="A61">
        <v>20.010000000000002</v>
      </c>
    </row>
    <row r="62" spans="1:1" x14ac:dyDescent="0.2">
      <c r="A62">
        <v>20.015000000000001</v>
      </c>
    </row>
    <row r="63" spans="1:1" x14ac:dyDescent="0.2">
      <c r="A63" s="323">
        <v>21.01</v>
      </c>
    </row>
    <row r="64" spans="1:1" x14ac:dyDescent="0.2">
      <c r="A64" s="323">
        <v>21.02</v>
      </c>
    </row>
    <row r="65" spans="1:1" x14ac:dyDescent="0.2">
      <c r="A65" s="323">
        <v>21.03</v>
      </c>
    </row>
    <row r="66" spans="1:1" x14ac:dyDescent="0.2">
      <c r="A66" s="323">
        <v>21.04</v>
      </c>
    </row>
    <row r="67" spans="1:1" x14ac:dyDescent="0.2">
      <c r="A67" s="323">
        <v>21.05</v>
      </c>
    </row>
    <row r="68" spans="1:1" x14ac:dyDescent="0.2">
      <c r="A68" s="323">
        <v>21.06</v>
      </c>
    </row>
  </sheetData>
  <customSheetViews>
    <customSheetView guid="{305C4C15-91BC-11D2-B752-008029654093}" showRuler="0">
      <pageMargins left="0.75" right="0.75" top="1" bottom="1" header="0.5" footer="0.5"/>
      <headerFooter alignWithMargins="0"/>
    </customSheetView>
  </customSheetViews>
  <phoneticPr fontId="0"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107"/>
  <sheetViews>
    <sheetView showGridLines="0" workbookViewId="0">
      <pane xSplit="2" ySplit="9" topLeftCell="D95" activePane="bottomRight" state="frozen"/>
      <selection pane="topRight" activeCell="C1" sqref="C1"/>
      <selection pane="bottomLeft" activeCell="A10" sqref="A10"/>
      <selection pane="bottomRight" activeCell="D102" sqref="D102"/>
    </sheetView>
  </sheetViews>
  <sheetFormatPr defaultRowHeight="12.75" x14ac:dyDescent="0.2"/>
  <cols>
    <col min="1" max="1" width="10" style="15" hidden="1" customWidth="1"/>
    <col min="2" max="2" width="49.42578125" style="3" customWidth="1"/>
    <col min="3" max="3" width="15.5703125" style="3" customWidth="1"/>
    <col min="4" max="7" width="12.85546875" style="3" customWidth="1"/>
    <col min="8" max="8" width="13.42578125" style="3" customWidth="1"/>
    <col min="9" max="9" width="15" style="3" customWidth="1"/>
    <col min="10" max="16384" width="9.140625" style="3"/>
  </cols>
  <sheetData>
    <row r="1" spans="1:245" ht="20.45" customHeight="1" x14ac:dyDescent="0.2">
      <c r="B1" s="45" t="str">
        <f>District_name</f>
        <v>Sample City Schools</v>
      </c>
      <c r="C1" s="21"/>
      <c r="D1" s="18"/>
      <c r="E1" s="22"/>
      <c r="F1" s="18"/>
      <c r="G1" s="18"/>
      <c r="H1" s="18"/>
    </row>
    <row r="2" spans="1:245" ht="17.25" customHeight="1" x14ac:dyDescent="0.2">
      <c r="B2" s="44" t="str">
        <f>District_County</f>
        <v>Sample County</v>
      </c>
      <c r="C2" s="21"/>
      <c r="D2" s="18"/>
      <c r="E2" s="18"/>
      <c r="F2" s="18"/>
      <c r="G2" s="18"/>
      <c r="H2" s="18"/>
    </row>
    <row r="3" spans="1:245" ht="15" x14ac:dyDescent="0.2">
      <c r="B3" s="46" t="s">
        <v>96</v>
      </c>
      <c r="C3" s="22"/>
      <c r="D3" s="18"/>
      <c r="E3" s="18"/>
      <c r="F3" s="18"/>
      <c r="G3" s="18"/>
      <c r="H3" s="18"/>
    </row>
    <row r="4" spans="1:245" ht="15" x14ac:dyDescent="0.2">
      <c r="B4" s="46" t="str">
        <f>"For the Fiscal Years Ending June 30, " &amp; Fiscal_Year &amp; " Through " &amp; Fiscal_Year + 4</f>
        <v>For the Fiscal Years Ending June 30, 2010 Through 2014</v>
      </c>
      <c r="C4" s="22"/>
      <c r="D4" s="18"/>
      <c r="E4" s="18"/>
      <c r="F4" s="18"/>
      <c r="G4" s="18"/>
      <c r="H4" s="18"/>
    </row>
    <row r="5" spans="1:245" ht="4.1500000000000004" customHeight="1" x14ac:dyDescent="0.2">
      <c r="B5" s="18"/>
      <c r="C5" s="22"/>
      <c r="D5" s="18"/>
      <c r="E5" s="25"/>
      <c r="F5" s="18"/>
      <c r="G5" s="18"/>
      <c r="H5" s="18"/>
    </row>
    <row r="6" spans="1:245" ht="3.6" customHeight="1" x14ac:dyDescent="0.2">
      <c r="A6" s="24"/>
      <c r="B6" s="18"/>
      <c r="C6" s="22"/>
      <c r="D6" s="22"/>
      <c r="E6" s="18"/>
      <c r="F6" s="18"/>
      <c r="G6" s="18"/>
      <c r="H6" s="18"/>
    </row>
    <row r="7" spans="1:245" ht="18.75" thickBot="1" x14ac:dyDescent="0.3">
      <c r="A7" s="59"/>
      <c r="B7" s="60"/>
      <c r="C7" s="60"/>
      <c r="D7" s="55" t="s">
        <v>58</v>
      </c>
      <c r="E7" s="54"/>
      <c r="F7" s="54"/>
      <c r="G7" s="54"/>
      <c r="H7" s="56"/>
    </row>
    <row r="8" spans="1:245" x14ac:dyDescent="0.2">
      <c r="A8" s="38" t="s">
        <v>74</v>
      </c>
      <c r="B8" s="39"/>
      <c r="C8" s="42" t="s">
        <v>93</v>
      </c>
      <c r="D8" s="36" t="s">
        <v>1</v>
      </c>
      <c r="E8" s="53" t="s">
        <v>1</v>
      </c>
      <c r="F8" s="53" t="s">
        <v>1</v>
      </c>
      <c r="G8" s="53" t="s">
        <v>1</v>
      </c>
      <c r="H8" s="53" t="s">
        <v>1</v>
      </c>
      <c r="I8" s="165" t="s">
        <v>95</v>
      </c>
    </row>
    <row r="9" spans="1:245" x14ac:dyDescent="0.2">
      <c r="A9" s="40" t="s">
        <v>74</v>
      </c>
      <c r="B9" s="41"/>
      <c r="C9" s="43" t="s">
        <v>94</v>
      </c>
      <c r="D9" s="36">
        <f>Fiscal_Year</f>
        <v>2010</v>
      </c>
      <c r="E9" s="53">
        <f>Fiscal_Year +1</f>
        <v>2011</v>
      </c>
      <c r="F9" s="53">
        <f>Fiscal_Year +2</f>
        <v>2012</v>
      </c>
      <c r="G9" s="53">
        <f>Fiscal_Year+3</f>
        <v>2013</v>
      </c>
      <c r="H9" s="53">
        <f>Fiscal_Year+4</f>
        <v>2014</v>
      </c>
      <c r="I9" s="286" t="s">
        <v>78</v>
      </c>
    </row>
    <row r="10" spans="1:245" ht="3" customHeight="1" x14ac:dyDescent="0.2">
      <c r="A10" s="3"/>
      <c r="C10" s="66"/>
      <c r="D10" s="284"/>
      <c r="E10" s="285"/>
      <c r="F10" s="285"/>
      <c r="G10" s="285"/>
      <c r="H10" s="285"/>
      <c r="I10" s="287"/>
    </row>
    <row r="11" spans="1:245" x14ac:dyDescent="0.2">
      <c r="A11" s="5"/>
      <c r="B11" s="6" t="s">
        <v>3</v>
      </c>
      <c r="C11" s="72"/>
      <c r="D11" s="67"/>
      <c r="E11" s="68"/>
      <c r="F11" s="68"/>
      <c r="G11" s="68"/>
      <c r="H11" s="68"/>
      <c r="I11" s="288"/>
    </row>
    <row r="12" spans="1:245" x14ac:dyDescent="0.2">
      <c r="A12" s="5">
        <v>1.01</v>
      </c>
      <c r="B12" s="2" t="s">
        <v>4</v>
      </c>
      <c r="C12" s="73">
        <f>VLOOKUP($A12,Forecast!$A:$K,6,FALSE)</f>
        <v>0</v>
      </c>
      <c r="D12" s="311">
        <f>VLOOKUP($A12,Forecast!$A:$K,7,FALSE)</f>
        <v>0</v>
      </c>
      <c r="E12" s="313">
        <f>VLOOKUP($A12,Forecast!$A:$K,8,FALSE)</f>
        <v>0</v>
      </c>
      <c r="F12" s="313">
        <f>VLOOKUP($A12,Forecast!$A:$K,9,FALSE)</f>
        <v>0</v>
      </c>
      <c r="G12" s="313">
        <f>VLOOKUP($A12,Forecast!$A:$K,10,FALSE)</f>
        <v>0</v>
      </c>
      <c r="H12" s="313">
        <f>VLOOKUP($A12,Forecast!$A:$K,11,FALSE)</f>
        <v>0</v>
      </c>
      <c r="I12" s="170">
        <f t="shared" ref="I12:I20" si="0">AVERAGE(IF(D12=0,0,(E12-D12)/D12),IF(E12=0,0,(F12-E12)/E12),IF(F12=0,0,(G12-F12)/F12),IF(G12=0,0,(H12-G12)/G12))</f>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row>
    <row r="13" spans="1:245" x14ac:dyDescent="0.2">
      <c r="A13" s="5">
        <v>1.02</v>
      </c>
      <c r="B13" s="3" t="s">
        <v>5</v>
      </c>
      <c r="C13" s="73">
        <f>VLOOKUP($A13,Forecast!$A:$K,6,FALSE)</f>
        <v>0</v>
      </c>
      <c r="D13" s="143">
        <f>VLOOKUP($A13,Forecast!$A:$K,7,FALSE)</f>
        <v>0</v>
      </c>
      <c r="E13" s="133">
        <f>VLOOKUP($A13,Forecast!$A:$K,8,FALSE)</f>
        <v>0</v>
      </c>
      <c r="F13" s="133">
        <f>VLOOKUP($A13,Forecast!$A:$K,9,FALSE)</f>
        <v>0</v>
      </c>
      <c r="G13" s="133">
        <f>VLOOKUP($A13,Forecast!$A:$K,10,FALSE)</f>
        <v>0</v>
      </c>
      <c r="H13" s="133">
        <f>VLOOKUP($A13,Forecast!$A:$K,11,FALSE)</f>
        <v>0</v>
      </c>
      <c r="I13" s="170">
        <f t="shared" si="0"/>
        <v>0</v>
      </c>
    </row>
    <row r="14" spans="1:245" x14ac:dyDescent="0.2">
      <c r="A14" s="5">
        <v>1.03</v>
      </c>
      <c r="B14" s="3" t="s">
        <v>6</v>
      </c>
      <c r="C14" s="73">
        <f>VLOOKUP($A14,Forecast!$A:$K,6,FALSE)</f>
        <v>0</v>
      </c>
      <c r="D14" s="143">
        <f>VLOOKUP($A14,Forecast!$A:$K,7,FALSE)</f>
        <v>0</v>
      </c>
      <c r="E14" s="133">
        <f>VLOOKUP($A14,Forecast!$A:$K,8,FALSE)</f>
        <v>0</v>
      </c>
      <c r="F14" s="133">
        <f>VLOOKUP($A14,Forecast!$A:$K,9,FALSE)</f>
        <v>0</v>
      </c>
      <c r="G14" s="133">
        <f>VLOOKUP($A14,Forecast!$A:$K,10,FALSE)</f>
        <v>0</v>
      </c>
      <c r="H14" s="133">
        <f>VLOOKUP($A14,Forecast!$A:$K,11,FALSE)</f>
        <v>0</v>
      </c>
      <c r="I14" s="170">
        <f t="shared" si="0"/>
        <v>0</v>
      </c>
    </row>
    <row r="15" spans="1:245" x14ac:dyDescent="0.2">
      <c r="A15" s="5">
        <v>1.0349999999999999</v>
      </c>
      <c r="B15" s="303" t="s">
        <v>159</v>
      </c>
      <c r="C15" s="73">
        <f>VLOOKUP($A15,Forecast!$A:$K,6,FALSE)</f>
        <v>0</v>
      </c>
      <c r="D15" s="143">
        <f>VLOOKUP($A15,Forecast!$A:$K,7,FALSE)</f>
        <v>0</v>
      </c>
      <c r="E15" s="133">
        <f>VLOOKUP($A15,Forecast!$A:$K,8,FALSE)</f>
        <v>0</v>
      </c>
      <c r="F15" s="133">
        <f>VLOOKUP($A15,Forecast!$A:$K,9,FALSE)</f>
        <v>0</v>
      </c>
      <c r="G15" s="133">
        <f>VLOOKUP($A15,Forecast!$A:$K,10,FALSE)</f>
        <v>0</v>
      </c>
      <c r="H15" s="133">
        <f>VLOOKUP($A15,Forecast!$A:$K,11,FALSE)</f>
        <v>0</v>
      </c>
      <c r="I15" s="170">
        <f t="shared" si="0"/>
        <v>0</v>
      </c>
    </row>
    <row r="16" spans="1:245" x14ac:dyDescent="0.2">
      <c r="A16" s="5">
        <v>1.04</v>
      </c>
      <c r="B16" s="303" t="s">
        <v>160</v>
      </c>
      <c r="C16" s="73">
        <f>VLOOKUP($A16,Forecast!$A:$K,6,FALSE)</f>
        <v>0</v>
      </c>
      <c r="D16" s="143">
        <f>VLOOKUP($A16,Forecast!$A:$K,7,FALSE)</f>
        <v>0</v>
      </c>
      <c r="E16" s="133">
        <f>VLOOKUP($A16,Forecast!$A:$K,8,FALSE)</f>
        <v>0</v>
      </c>
      <c r="F16" s="133">
        <f>VLOOKUP($A16,Forecast!$A:$K,9,FALSE)</f>
        <v>0</v>
      </c>
      <c r="G16" s="133">
        <f>VLOOKUP($A16,Forecast!$A:$K,10,FALSE)</f>
        <v>0</v>
      </c>
      <c r="H16" s="133">
        <f>VLOOKUP($A16,Forecast!$A:$K,11,FALSE)</f>
        <v>0</v>
      </c>
      <c r="I16" s="170">
        <f t="shared" si="0"/>
        <v>0</v>
      </c>
    </row>
    <row r="17" spans="1:245" x14ac:dyDescent="0.2">
      <c r="A17" s="5">
        <v>1.0449999999999999</v>
      </c>
      <c r="B17" s="3" t="s">
        <v>155</v>
      </c>
      <c r="C17" s="73">
        <f>VLOOKUP($A17,Forecast!$A:$K,6,FALSE)</f>
        <v>0</v>
      </c>
      <c r="D17" s="143">
        <f>VLOOKUP($A17,Forecast!$A:$K,7,FALSE)</f>
        <v>0</v>
      </c>
      <c r="E17" s="133">
        <f>VLOOKUP($A17,Forecast!$A:$K,8,FALSE)</f>
        <v>0</v>
      </c>
      <c r="F17" s="133">
        <f>VLOOKUP($A17,Forecast!$A:$K,9,FALSE)</f>
        <v>0</v>
      </c>
      <c r="G17" s="133">
        <f>VLOOKUP($A17,Forecast!$A:$K,10,FALSE)</f>
        <v>0</v>
      </c>
      <c r="H17" s="133">
        <f>VLOOKUP($A17,Forecast!$A:$K,11,FALSE)</f>
        <v>0</v>
      </c>
      <c r="I17" s="170">
        <f>AVERAGE(IF(D17=0,0,(E17-D17)/D17),IF(E17=0,0,(F17-E17)/E17),IF(F17=0,0,(G17-F17)/F17),IF(G17=0,0,(H17-G17)/G17))</f>
        <v>0</v>
      </c>
    </row>
    <row r="18" spans="1:245" x14ac:dyDescent="0.2">
      <c r="A18" s="5">
        <v>1.05</v>
      </c>
      <c r="B18" s="3" t="s">
        <v>65</v>
      </c>
      <c r="C18" s="73">
        <f>VLOOKUP($A18,Forecast!$A:$K,6,FALSE)</f>
        <v>0</v>
      </c>
      <c r="D18" s="143">
        <f>VLOOKUP($A18,Forecast!$A:$K,7,FALSE)</f>
        <v>0</v>
      </c>
      <c r="E18" s="133">
        <f>VLOOKUP($A18,Forecast!$A:$K,8,FALSE)</f>
        <v>0</v>
      </c>
      <c r="F18" s="133">
        <f>VLOOKUP($A18,Forecast!$A:$K,9,FALSE)</f>
        <v>0</v>
      </c>
      <c r="G18" s="133">
        <f>VLOOKUP($A18,Forecast!$A:$K,10,FALSE)</f>
        <v>0</v>
      </c>
      <c r="H18" s="133">
        <f>VLOOKUP($A18,Forecast!$A:$K,11,FALSE)</f>
        <v>0</v>
      </c>
      <c r="I18" s="170">
        <f t="shared" si="0"/>
        <v>0</v>
      </c>
    </row>
    <row r="19" spans="1:245" x14ac:dyDescent="0.2">
      <c r="A19" s="5">
        <v>1.06</v>
      </c>
      <c r="B19" s="3" t="s">
        <v>66</v>
      </c>
      <c r="C19" s="73">
        <f>VLOOKUP($A19,Forecast!$A:$K,6,FALSE)</f>
        <v>0</v>
      </c>
      <c r="D19" s="144">
        <f>VLOOKUP($A19,Forecast!$A:$K,7,FALSE)</f>
        <v>0</v>
      </c>
      <c r="E19" s="168">
        <f>VLOOKUP($A19,Forecast!$A:$K,8,FALSE)</f>
        <v>0</v>
      </c>
      <c r="F19" s="168">
        <f>VLOOKUP($A19,Forecast!$A:$K,9,FALSE)</f>
        <v>0</v>
      </c>
      <c r="G19" s="168">
        <f>VLOOKUP($A19,Forecast!$A:$K,10,FALSE)</f>
        <v>0</v>
      </c>
      <c r="H19" s="168">
        <f>VLOOKUP($A19,Forecast!$A:$K,11,FALSE)</f>
        <v>0</v>
      </c>
      <c r="I19" s="171">
        <f t="shared" si="0"/>
        <v>0</v>
      </c>
    </row>
    <row r="20" spans="1:245" s="29" customFormat="1" ht="14.25" x14ac:dyDescent="0.2">
      <c r="A20" s="27">
        <v>1.07</v>
      </c>
      <c r="B20" s="28" t="s">
        <v>7</v>
      </c>
      <c r="C20" s="259">
        <f>VLOOKUP($A20,Forecast!$A:$K,6,FALSE)</f>
        <v>0</v>
      </c>
      <c r="D20" s="283">
        <f>SUM(D12:D19)</f>
        <v>0</v>
      </c>
      <c r="E20" s="279">
        <f>SUM(E12:E19)</f>
        <v>0</v>
      </c>
      <c r="F20" s="279">
        <f>SUM(F12:F19)</f>
        <v>0</v>
      </c>
      <c r="G20" s="279">
        <f>SUM(G12:G19)</f>
        <v>0</v>
      </c>
      <c r="H20" s="280">
        <f>SUM(H12:H19)</f>
        <v>0</v>
      </c>
      <c r="I20" s="172">
        <f t="shared" si="0"/>
        <v>0</v>
      </c>
    </row>
    <row r="21" spans="1:245" ht="8.25" customHeight="1" x14ac:dyDescent="0.2">
      <c r="A21" s="5"/>
      <c r="C21" s="73"/>
      <c r="D21" s="138"/>
      <c r="E21" s="139"/>
      <c r="F21" s="139"/>
      <c r="G21" s="139"/>
      <c r="H21" s="140"/>
      <c r="I21" s="173"/>
    </row>
    <row r="22" spans="1:245" x14ac:dyDescent="0.2">
      <c r="A22" s="5"/>
      <c r="B22" s="6" t="s">
        <v>8</v>
      </c>
      <c r="C22" s="73"/>
      <c r="D22" s="138"/>
      <c r="E22" s="139"/>
      <c r="F22" s="139"/>
      <c r="G22" s="139"/>
      <c r="H22" s="140"/>
      <c r="I22" s="174"/>
    </row>
    <row r="23" spans="1:245" x14ac:dyDescent="0.2">
      <c r="A23" s="5">
        <v>2.0099999999999998</v>
      </c>
      <c r="B23" s="3" t="s">
        <v>67</v>
      </c>
      <c r="C23" s="73">
        <f>VLOOKUP($A23,Forecast!$A:$K,6,FALSE)</f>
        <v>0</v>
      </c>
      <c r="D23" s="141">
        <f>VLOOKUP($A23,Forecast!$A:$K,7,FALSE)</f>
        <v>0</v>
      </c>
      <c r="E23" s="134">
        <f>VLOOKUP($A23,Forecast!$A:$K,8,FALSE)</f>
        <v>0</v>
      </c>
      <c r="F23" s="134">
        <f>VLOOKUP($A23,Forecast!$A:$K,9,FALSE)</f>
        <v>0</v>
      </c>
      <c r="G23" s="134">
        <f>VLOOKUP($A23,Forecast!$A:$K,10,FALSE)</f>
        <v>0</v>
      </c>
      <c r="H23" s="142">
        <f>VLOOKUP($A23,Forecast!$A:$K,11,FALSE)</f>
        <v>0</v>
      </c>
      <c r="I23" s="170">
        <f t="shared" ref="I23:I29" si="1">AVERAGE(IF(D23=0,0,(E23-D23)/D23),IF(E23=0,0,(F23-E23)/E23),IF(F23=0,0,(G23-F23)/F23),IF(G23=0,0,(H23-G23)/G23))</f>
        <v>0</v>
      </c>
      <c r="J23" s="4"/>
      <c r="K23" s="4"/>
    </row>
    <row r="24" spans="1:245" x14ac:dyDescent="0.2">
      <c r="A24" s="5">
        <v>2.02</v>
      </c>
      <c r="B24" s="3" t="s">
        <v>64</v>
      </c>
      <c r="C24" s="73">
        <f>VLOOKUP($A24,Forecast!$A:$K,6,FALSE)</f>
        <v>0</v>
      </c>
      <c r="D24" s="141">
        <f>VLOOKUP($A24,Forecast!$A:$K,7,FALSE)</f>
        <v>0</v>
      </c>
      <c r="E24" s="134">
        <f>VLOOKUP($A24,Forecast!$A:$K,8,FALSE)</f>
        <v>0</v>
      </c>
      <c r="F24" s="134">
        <f>VLOOKUP($A24,Forecast!$A:$K,9,FALSE)</f>
        <v>0</v>
      </c>
      <c r="G24" s="134">
        <f>VLOOKUP($A24,Forecast!$A:$K,10,FALSE)</f>
        <v>0</v>
      </c>
      <c r="H24" s="142">
        <f>VLOOKUP($A24,Forecast!$A:$K,11,FALSE)</f>
        <v>0</v>
      </c>
      <c r="I24" s="170">
        <f t="shared" si="1"/>
        <v>0</v>
      </c>
      <c r="J24" s="10"/>
      <c r="K24" s="10"/>
    </row>
    <row r="25" spans="1:245" x14ac:dyDescent="0.2">
      <c r="A25" s="5">
        <v>2.04</v>
      </c>
      <c r="B25" s="3" t="s">
        <v>68</v>
      </c>
      <c r="C25" s="73">
        <f>VLOOKUP($A25,Forecast!$A:$K,6,FALSE)</f>
        <v>0</v>
      </c>
      <c r="D25" s="143">
        <f>VLOOKUP($A25,Forecast!$A:$K,7,FALSE)</f>
        <v>0</v>
      </c>
      <c r="E25" s="134">
        <f>VLOOKUP($A25,Forecast!$A:$K,8,FALSE)</f>
        <v>0</v>
      </c>
      <c r="F25" s="134">
        <f>VLOOKUP($A25,Forecast!$A:$K,9,FALSE)</f>
        <v>0</v>
      </c>
      <c r="G25" s="134">
        <f>VLOOKUP($A25,Forecast!$A:$K,10,FALSE)</f>
        <v>0</v>
      </c>
      <c r="H25" s="142">
        <f>VLOOKUP($A25,Forecast!$A:$K,11,FALSE)</f>
        <v>0</v>
      </c>
      <c r="I25" s="170">
        <f t="shared" si="1"/>
        <v>0</v>
      </c>
      <c r="J25" s="10"/>
      <c r="K25" s="10"/>
    </row>
    <row r="26" spans="1:245" x14ac:dyDescent="0.2">
      <c r="A26" s="5">
        <v>2.0499999999999998</v>
      </c>
      <c r="B26" s="3" t="s">
        <v>69</v>
      </c>
      <c r="C26" s="73">
        <f>VLOOKUP($A26,Forecast!$A:$K,6,FALSE)</f>
        <v>0</v>
      </c>
      <c r="D26" s="143">
        <f>VLOOKUP($A26,Forecast!$A:$K,7,FALSE)</f>
        <v>0</v>
      </c>
      <c r="E26" s="134">
        <f>VLOOKUP($A26,Forecast!$A:$K,8,FALSE)</f>
        <v>0</v>
      </c>
      <c r="F26" s="134">
        <f>VLOOKUP($A26,Forecast!$A:$K,9,FALSE)</f>
        <v>0</v>
      </c>
      <c r="G26" s="134">
        <f>VLOOKUP($A26,Forecast!$A:$K,10,FALSE)</f>
        <v>0</v>
      </c>
      <c r="H26" s="142">
        <f>VLOOKUP($A26,Forecast!$A:$K,11,FALSE)</f>
        <v>0</v>
      </c>
      <c r="I26" s="170">
        <f t="shared" si="1"/>
        <v>0</v>
      </c>
      <c r="J26" s="10"/>
      <c r="K26" s="10"/>
    </row>
    <row r="27" spans="1:245" x14ac:dyDescent="0.2">
      <c r="A27" s="5">
        <v>2.06</v>
      </c>
      <c r="B27" s="3" t="s">
        <v>63</v>
      </c>
      <c r="C27" s="73">
        <f>VLOOKUP($A27,Forecast!$A:$K,6,FALSE)</f>
        <v>0</v>
      </c>
      <c r="D27" s="143">
        <f>VLOOKUP($A27,Forecast!$A:$K,7,FALSE)</f>
        <v>0</v>
      </c>
      <c r="E27" s="134">
        <f>VLOOKUP($A27,Forecast!$A:$K,8,FALSE)</f>
        <v>0</v>
      </c>
      <c r="F27" s="134">
        <f>VLOOKUP($A27,Forecast!$A:$K,9,FALSE)</f>
        <v>0</v>
      </c>
      <c r="G27" s="134">
        <f>VLOOKUP($A27,Forecast!$A:$K,10,FALSE)</f>
        <v>0</v>
      </c>
      <c r="H27" s="142">
        <f>VLOOKUP($A27,Forecast!$A:$K,11,FALSE)</f>
        <v>0</v>
      </c>
      <c r="I27" s="171">
        <f t="shared" si="1"/>
        <v>0</v>
      </c>
      <c r="J27" s="10"/>
      <c r="K27" s="10"/>
    </row>
    <row r="28" spans="1:245" ht="14.25" x14ac:dyDescent="0.2">
      <c r="A28" s="5">
        <v>2.0699999999999998</v>
      </c>
      <c r="B28" s="9" t="s">
        <v>9</v>
      </c>
      <c r="C28" s="73">
        <f>VLOOKUP($A28,Forecast!$A:$K,6,FALSE)</f>
        <v>0</v>
      </c>
      <c r="D28" s="274">
        <f>VLOOKUP($A28,Forecast!$A:$K,7,FALSE)</f>
        <v>0</v>
      </c>
      <c r="E28" s="273">
        <f>VLOOKUP($A28,Forecast!$A:$K,8,FALSE)</f>
        <v>0</v>
      </c>
      <c r="F28" s="273">
        <f>VLOOKUP($A28,Forecast!$A:$K,9,FALSE)</f>
        <v>0</v>
      </c>
      <c r="G28" s="273">
        <f>VLOOKUP($A28,Forecast!$A:$K,10,FALSE)</f>
        <v>0</v>
      </c>
      <c r="H28" s="169">
        <f>VLOOKUP($A28,Forecast!$A:$K,11,FALSE)</f>
        <v>0</v>
      </c>
      <c r="I28" s="166">
        <f t="shared" si="1"/>
        <v>0</v>
      </c>
      <c r="J28" s="10"/>
      <c r="K28" s="10"/>
    </row>
    <row r="29" spans="1:245" s="29" customFormat="1" ht="14.25" x14ac:dyDescent="0.2">
      <c r="A29" s="27">
        <v>2.08</v>
      </c>
      <c r="B29" s="28" t="s">
        <v>10</v>
      </c>
      <c r="C29" s="259">
        <f>VLOOKUP($A29,Forecast!$A:$K,6,FALSE)</f>
        <v>0</v>
      </c>
      <c r="D29" s="147">
        <f>VLOOKUP($A29,Forecast!$A:$K,7,FALSE)</f>
        <v>0</v>
      </c>
      <c r="E29" s="148">
        <f>VLOOKUP($A29,Forecast!$A:$K,8,FALSE)</f>
        <v>0</v>
      </c>
      <c r="F29" s="148">
        <f>VLOOKUP($A29,Forecast!$A:$K,9,FALSE)</f>
        <v>0</v>
      </c>
      <c r="G29" s="148">
        <f>VLOOKUP($A29,Forecast!$A:$K,10,FALSE)</f>
        <v>0</v>
      </c>
      <c r="H29" s="167">
        <f>VLOOKUP($A29,Forecast!$A:$K,11,FALSE)</f>
        <v>0</v>
      </c>
      <c r="I29" s="175">
        <f t="shared" si="1"/>
        <v>0</v>
      </c>
    </row>
    <row r="30" spans="1:245" ht="8.25" customHeight="1" x14ac:dyDescent="0.2">
      <c r="A30" s="5"/>
      <c r="C30" s="73"/>
      <c r="D30" s="138"/>
      <c r="E30" s="139"/>
      <c r="F30" s="139"/>
      <c r="G30" s="139"/>
      <c r="H30" s="140"/>
      <c r="I30" s="173"/>
    </row>
    <row r="31" spans="1:245" x14ac:dyDescent="0.2">
      <c r="A31" s="5"/>
      <c r="B31" s="6" t="s">
        <v>11</v>
      </c>
      <c r="C31" s="73"/>
      <c r="D31" s="138"/>
      <c r="E31" s="139"/>
      <c r="F31" s="139"/>
      <c r="G31" s="139"/>
      <c r="H31" s="140"/>
      <c r="I31" s="174"/>
    </row>
    <row r="32" spans="1:245" x14ac:dyDescent="0.2">
      <c r="A32" s="5">
        <v>3.01</v>
      </c>
      <c r="B32" s="2" t="s">
        <v>12</v>
      </c>
      <c r="C32" s="73">
        <f>VLOOKUP($A32,Forecast!$A:$K,6,FALSE)</f>
        <v>0</v>
      </c>
      <c r="D32" s="143">
        <f>VLOOKUP($A32,Forecast!$A:$K,7,FALSE)</f>
        <v>0</v>
      </c>
      <c r="E32" s="134">
        <f>VLOOKUP($A32,Forecast!$A:$K,8,FALSE)</f>
        <v>0</v>
      </c>
      <c r="F32" s="134">
        <f>VLOOKUP($A32,Forecast!$A:$K,9,FALSE)</f>
        <v>0</v>
      </c>
      <c r="G32" s="134">
        <f>VLOOKUP($A32,Forecast!$A:$K,10,FALSE)</f>
        <v>0</v>
      </c>
      <c r="H32" s="142">
        <f>VLOOKUP($A32,Forecast!$A:$K,11,FALSE)</f>
        <v>0</v>
      </c>
      <c r="I32" s="170">
        <f t="shared" ref="I32:I47" si="2">AVERAGE(IF(D32=0,0,(E32-D32)/D32),IF(E32=0,0,(F32-E32)/E32),IF(F32=0,0,(G32-F32)/F32),IF(G32=0,0,(H32-G32)/G32))</f>
        <v>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row>
    <row r="33" spans="1:245" x14ac:dyDescent="0.2">
      <c r="A33" s="5">
        <v>3.02</v>
      </c>
      <c r="B33" s="3" t="s">
        <v>13</v>
      </c>
      <c r="C33" s="73">
        <f>VLOOKUP($A33,Forecast!$A:$K,6,FALSE)</f>
        <v>0</v>
      </c>
      <c r="D33" s="143">
        <f>VLOOKUP($A33,Forecast!$A:$K,7,FALSE)</f>
        <v>0</v>
      </c>
      <c r="E33" s="134">
        <f>VLOOKUP($A33,Forecast!$A:$K,8,FALSE)</f>
        <v>0</v>
      </c>
      <c r="F33" s="134">
        <f>VLOOKUP($A33,Forecast!$A:$K,9,FALSE)</f>
        <v>0</v>
      </c>
      <c r="G33" s="134">
        <f>VLOOKUP($A33,Forecast!$A:$K,10,FALSE)</f>
        <v>0</v>
      </c>
      <c r="H33" s="142">
        <f>VLOOKUP($A33,Forecast!$A:$K,11,FALSE)</f>
        <v>0</v>
      </c>
      <c r="I33" s="170">
        <f t="shared" si="2"/>
        <v>0</v>
      </c>
    </row>
    <row r="34" spans="1:245" x14ac:dyDescent="0.2">
      <c r="A34" s="5">
        <v>3.03</v>
      </c>
      <c r="B34" s="3" t="s">
        <v>14</v>
      </c>
      <c r="C34" s="73">
        <f>VLOOKUP($A34,Forecast!$A:$K,6,FALSE)</f>
        <v>0</v>
      </c>
      <c r="D34" s="143">
        <f>VLOOKUP($A34,Forecast!$A:$K,7,FALSE)</f>
        <v>0</v>
      </c>
      <c r="E34" s="134">
        <f>VLOOKUP($A34,Forecast!$A:$K,8,FALSE)</f>
        <v>0</v>
      </c>
      <c r="F34" s="134">
        <f>VLOOKUP($A34,Forecast!$A:$K,9,FALSE)</f>
        <v>0</v>
      </c>
      <c r="G34" s="134">
        <f>VLOOKUP($A34,Forecast!$A:$K,10,FALSE)</f>
        <v>0</v>
      </c>
      <c r="H34" s="142">
        <f>VLOOKUP($A34,Forecast!$A:$K,11,FALSE)</f>
        <v>0</v>
      </c>
      <c r="I34" s="170">
        <f t="shared" si="2"/>
        <v>0</v>
      </c>
    </row>
    <row r="35" spans="1:245" x14ac:dyDescent="0.2">
      <c r="A35" s="5">
        <v>3.04</v>
      </c>
      <c r="B35" s="3" t="s">
        <v>15</v>
      </c>
      <c r="C35" s="73">
        <f>VLOOKUP($A35,Forecast!$A:$K,6,FALSE)</f>
        <v>0</v>
      </c>
      <c r="D35" s="143">
        <f>VLOOKUP($A35,Forecast!$A:$K,7,FALSE)</f>
        <v>0</v>
      </c>
      <c r="E35" s="134">
        <f>VLOOKUP($A35,Forecast!$A:$K,8,FALSE)</f>
        <v>0</v>
      </c>
      <c r="F35" s="134">
        <f>VLOOKUP($A35,Forecast!$A:$K,9,FALSE)</f>
        <v>0</v>
      </c>
      <c r="G35" s="134">
        <f>VLOOKUP($A35,Forecast!$A:$K,10,FALSE)</f>
        <v>0</v>
      </c>
      <c r="H35" s="142">
        <f>VLOOKUP($A35,Forecast!$A:$K,11,FALSE)</f>
        <v>0</v>
      </c>
      <c r="I35" s="170">
        <f t="shared" si="2"/>
        <v>0</v>
      </c>
    </row>
    <row r="36" spans="1:245" x14ac:dyDescent="0.2">
      <c r="A36" s="5">
        <v>3.05</v>
      </c>
      <c r="B36" s="3" t="s">
        <v>16</v>
      </c>
      <c r="C36" s="73">
        <f>VLOOKUP($A36,Forecast!$A:$K,6,FALSE)</f>
        <v>0</v>
      </c>
      <c r="D36" s="143">
        <f>VLOOKUP($A36,Forecast!$A:$K,7,FALSE)</f>
        <v>0</v>
      </c>
      <c r="E36" s="134">
        <f>VLOOKUP($A36,Forecast!$A:$K,8,FALSE)</f>
        <v>0</v>
      </c>
      <c r="F36" s="134">
        <f>VLOOKUP($A36,Forecast!$A:$K,9,FALSE)</f>
        <v>0</v>
      </c>
      <c r="G36" s="134">
        <f>VLOOKUP($A36,Forecast!$A:$K,10,FALSE)</f>
        <v>0</v>
      </c>
      <c r="H36" s="142">
        <f>VLOOKUP($A36,Forecast!$A:$K,11,FALSE)</f>
        <v>0</v>
      </c>
      <c r="I36" s="170">
        <f t="shared" si="2"/>
        <v>0</v>
      </c>
    </row>
    <row r="37" spans="1:245" x14ac:dyDescent="0.2">
      <c r="A37" s="5">
        <v>3.06</v>
      </c>
      <c r="B37" s="3" t="s">
        <v>61</v>
      </c>
      <c r="C37" s="73">
        <f>VLOOKUP($A37,Forecast!$A:$K,6,FALSE)</f>
        <v>0</v>
      </c>
      <c r="D37" s="143">
        <f>VLOOKUP($A37,Forecast!$A:$K,7,FALSE)</f>
        <v>0</v>
      </c>
      <c r="E37" s="134">
        <f>VLOOKUP($A37,Forecast!$A:$K,8,FALSE)</f>
        <v>0</v>
      </c>
      <c r="F37" s="134">
        <f>VLOOKUP($A37,Forecast!$A:$K,9,FALSE)</f>
        <v>0</v>
      </c>
      <c r="G37" s="134">
        <f>VLOOKUP($A37,Forecast!$A:$K,10,FALSE)</f>
        <v>0</v>
      </c>
      <c r="H37" s="142">
        <f>VLOOKUP($A37,Forecast!$A:$K,11,FALSE)</f>
        <v>0</v>
      </c>
      <c r="I37" s="170">
        <f t="shared" si="2"/>
        <v>0</v>
      </c>
    </row>
    <row r="38" spans="1:245" x14ac:dyDescent="0.2">
      <c r="A38" s="5"/>
      <c r="B38" s="303" t="s">
        <v>17</v>
      </c>
      <c r="C38" s="73"/>
      <c r="D38" s="141"/>
      <c r="E38" s="134"/>
      <c r="F38" s="134"/>
      <c r="G38" s="134"/>
      <c r="H38" s="142"/>
      <c r="I38" s="174"/>
    </row>
    <row r="39" spans="1:245" x14ac:dyDescent="0.2">
      <c r="A39" s="5">
        <v>4.01</v>
      </c>
      <c r="B39" s="3" t="s">
        <v>62</v>
      </c>
      <c r="C39" s="73">
        <f>VLOOKUP($A39,Forecast!$A:$K,6,FALSE)</f>
        <v>0</v>
      </c>
      <c r="D39" s="143">
        <f>VLOOKUP($A39,Forecast!$A:$K,7,FALSE)</f>
        <v>0</v>
      </c>
      <c r="E39" s="134">
        <f>VLOOKUP($A39,Forecast!$A:$K,8,FALSE)</f>
        <v>0</v>
      </c>
      <c r="F39" s="134">
        <f>VLOOKUP($A39,Forecast!$A:$K,9,FALSE)</f>
        <v>0</v>
      </c>
      <c r="G39" s="134">
        <f>VLOOKUP($A39,Forecast!$A:$K,10,FALSE)</f>
        <v>0</v>
      </c>
      <c r="H39" s="142">
        <f>VLOOKUP($A39,Forecast!$A:$K,11,FALSE)</f>
        <v>0</v>
      </c>
      <c r="I39" s="170">
        <f t="shared" si="2"/>
        <v>0</v>
      </c>
    </row>
    <row r="40" spans="1:245" x14ac:dyDescent="0.2">
      <c r="A40" s="5">
        <v>4.0199999999999996</v>
      </c>
      <c r="B40" s="3" t="s">
        <v>18</v>
      </c>
      <c r="C40" s="73">
        <f>VLOOKUP($A40,Forecast!$A:$K,6,FALSE)</f>
        <v>0</v>
      </c>
      <c r="D40" s="143">
        <f>VLOOKUP($A40,Forecast!$A:$K,7,FALSE)</f>
        <v>0</v>
      </c>
      <c r="E40" s="134">
        <f>VLOOKUP($A40,Forecast!$A:$K,8,FALSE)</f>
        <v>0</v>
      </c>
      <c r="F40" s="134">
        <f>VLOOKUP($A40,Forecast!$A:$K,9,FALSE)</f>
        <v>0</v>
      </c>
      <c r="G40" s="134">
        <f>VLOOKUP($A40,Forecast!$A:$K,10,FALSE)</f>
        <v>0</v>
      </c>
      <c r="H40" s="142">
        <f>VLOOKUP($A40,Forecast!$A:$K,11,FALSE)</f>
        <v>0</v>
      </c>
      <c r="I40" s="170">
        <f t="shared" si="2"/>
        <v>0</v>
      </c>
    </row>
    <row r="41" spans="1:245" x14ac:dyDescent="0.2">
      <c r="A41" s="5">
        <v>4.03</v>
      </c>
      <c r="B41" s="3" t="s">
        <v>19</v>
      </c>
      <c r="C41" s="73">
        <f>VLOOKUP($A41,Forecast!$A:$K,6,FALSE)</f>
        <v>0</v>
      </c>
      <c r="D41" s="143">
        <f>VLOOKUP($A41,Forecast!$A:$K,7,FALSE)</f>
        <v>0</v>
      </c>
      <c r="E41" s="134">
        <f>VLOOKUP($A41,Forecast!$A:$K,8,FALSE)</f>
        <v>0</v>
      </c>
      <c r="F41" s="134">
        <f>VLOOKUP($A41,Forecast!$A:$K,9,FALSE)</f>
        <v>0</v>
      </c>
      <c r="G41" s="134">
        <f>VLOOKUP($A41,Forecast!$A:$K,10,FALSE)</f>
        <v>0</v>
      </c>
      <c r="H41" s="142">
        <f>VLOOKUP($A41,Forecast!$A:$K,11,FALSE)</f>
        <v>0</v>
      </c>
      <c r="I41" s="170">
        <f t="shared" si="2"/>
        <v>0</v>
      </c>
    </row>
    <row r="42" spans="1:245" x14ac:dyDescent="0.2">
      <c r="A42" s="5">
        <v>4.04</v>
      </c>
      <c r="B42" s="3" t="s">
        <v>20</v>
      </c>
      <c r="C42" s="73">
        <f>VLOOKUP($A42,Forecast!$A:$K,6,FALSE)</f>
        <v>0</v>
      </c>
      <c r="D42" s="143">
        <f>VLOOKUP($A42,Forecast!$A:$K,7,FALSE)</f>
        <v>0</v>
      </c>
      <c r="E42" s="134">
        <f>VLOOKUP($A42,Forecast!$A:$K,8,FALSE)</f>
        <v>0</v>
      </c>
      <c r="F42" s="134">
        <f>VLOOKUP($A42,Forecast!$A:$K,9,FALSE)</f>
        <v>0</v>
      </c>
      <c r="G42" s="134">
        <f>VLOOKUP($A42,Forecast!$A:$K,10,FALSE)</f>
        <v>0</v>
      </c>
      <c r="H42" s="142">
        <f>VLOOKUP($A42,Forecast!$A:$K,11,FALSE)</f>
        <v>0</v>
      </c>
      <c r="I42" s="170">
        <f t="shared" si="2"/>
        <v>0</v>
      </c>
    </row>
    <row r="43" spans="1:245" x14ac:dyDescent="0.2">
      <c r="A43" s="5">
        <v>4.05</v>
      </c>
      <c r="B43" s="3" t="s">
        <v>21</v>
      </c>
      <c r="C43" s="73">
        <f>VLOOKUP($A43,Forecast!$A:$K,6,FALSE)</f>
        <v>0</v>
      </c>
      <c r="D43" s="143">
        <f>VLOOKUP($A43,Forecast!$A:$K,7,FALSE)</f>
        <v>0</v>
      </c>
      <c r="E43" s="134">
        <f>VLOOKUP($A43,Forecast!$A:$K,8,FALSE)</f>
        <v>0</v>
      </c>
      <c r="F43" s="134">
        <f>VLOOKUP($A43,Forecast!$A:$K,9,FALSE)</f>
        <v>0</v>
      </c>
      <c r="G43" s="134">
        <f>VLOOKUP($A43,Forecast!$A:$K,10,FALSE)</f>
        <v>0</v>
      </c>
      <c r="H43" s="142">
        <f>VLOOKUP($A43,Forecast!$A:$K,11,FALSE)</f>
        <v>0</v>
      </c>
      <c r="I43" s="170">
        <f t="shared" si="2"/>
        <v>0</v>
      </c>
    </row>
    <row r="44" spans="1:245" x14ac:dyDescent="0.2">
      <c r="A44" s="5">
        <v>4.0549999999999997</v>
      </c>
      <c r="B44" s="3" t="s">
        <v>22</v>
      </c>
      <c r="C44" s="73">
        <f>VLOOKUP($A44,Forecast!$A:$K,6,FALSE)</f>
        <v>0</v>
      </c>
      <c r="D44" s="143">
        <f>VLOOKUP($A44,Forecast!$A:$K,7,FALSE)</f>
        <v>0</v>
      </c>
      <c r="E44" s="134">
        <f>VLOOKUP($A44,Forecast!$A:$K,8,FALSE)</f>
        <v>0</v>
      </c>
      <c r="F44" s="134">
        <f>VLOOKUP($A44,Forecast!$A:$K,9,FALSE)</f>
        <v>0</v>
      </c>
      <c r="G44" s="134">
        <f>VLOOKUP($A44,Forecast!$A:$K,10,FALSE)</f>
        <v>0</v>
      </c>
      <c r="H44" s="142">
        <f>VLOOKUP($A44,Forecast!$A:$K,11,FALSE)</f>
        <v>0</v>
      </c>
      <c r="I44" s="170">
        <f t="shared" si="2"/>
        <v>0</v>
      </c>
    </row>
    <row r="45" spans="1:245" x14ac:dyDescent="0.2">
      <c r="A45" s="5">
        <v>4.0599999999999996</v>
      </c>
      <c r="B45" s="3" t="s">
        <v>23</v>
      </c>
      <c r="C45" s="73">
        <f>VLOOKUP($A45,Forecast!$A:$K,6,FALSE)</f>
        <v>0</v>
      </c>
      <c r="D45" s="143">
        <f>VLOOKUP($A45,Forecast!$A:$K,7,FALSE)</f>
        <v>0</v>
      </c>
      <c r="E45" s="134">
        <f>VLOOKUP($A45,Forecast!$A:$K,8,FALSE)</f>
        <v>0</v>
      </c>
      <c r="F45" s="134">
        <f>VLOOKUP($A45,Forecast!$A:$K,9,FALSE)</f>
        <v>0</v>
      </c>
      <c r="G45" s="134">
        <f>VLOOKUP($A45,Forecast!$A:$K,10,FALSE)</f>
        <v>0</v>
      </c>
      <c r="H45" s="142">
        <f>VLOOKUP($A45,Forecast!$A:$K,11,FALSE)</f>
        <v>0</v>
      </c>
      <c r="I45" s="170">
        <f t="shared" si="2"/>
        <v>0</v>
      </c>
    </row>
    <row r="46" spans="1:245" x14ac:dyDescent="0.2">
      <c r="A46" s="5">
        <v>4.3</v>
      </c>
      <c r="B46" s="3" t="s">
        <v>24</v>
      </c>
      <c r="C46" s="73">
        <f>VLOOKUP($A46,Forecast!$A:$K,6,FALSE)</f>
        <v>0</v>
      </c>
      <c r="D46" s="143">
        <f>VLOOKUP($A46,Forecast!$A:$K,7,FALSE)</f>
        <v>0</v>
      </c>
      <c r="E46" s="134">
        <f>VLOOKUP($A46,Forecast!$A:$K,8,FALSE)</f>
        <v>0</v>
      </c>
      <c r="F46" s="134">
        <f>VLOOKUP($A46,Forecast!$A:$K,9,FALSE)</f>
        <v>0</v>
      </c>
      <c r="G46" s="134">
        <f>VLOOKUP($A46,Forecast!$A:$K,10,FALSE)</f>
        <v>0</v>
      </c>
      <c r="H46" s="142">
        <f>VLOOKUP($A46,Forecast!$A:$K,11,FALSE)</f>
        <v>0</v>
      </c>
      <c r="I46" s="171">
        <f t="shared" si="2"/>
        <v>0</v>
      </c>
    </row>
    <row r="47" spans="1:245" s="29" customFormat="1" ht="14.25" x14ac:dyDescent="0.2">
      <c r="A47" s="27">
        <v>4.5</v>
      </c>
      <c r="B47" s="30" t="s">
        <v>25</v>
      </c>
      <c r="C47" s="73">
        <f>VLOOKUP($A47,Forecast!$A:$K,6,FALSE)</f>
        <v>0</v>
      </c>
      <c r="D47" s="274">
        <f>VLOOKUP($A47,Forecast!$A:$K,7,FALSE)</f>
        <v>0</v>
      </c>
      <c r="E47" s="273">
        <f ca="1">VLOOKUP($A47,Forecast!$A:$K,8,FALSE)</f>
        <v>0</v>
      </c>
      <c r="F47" s="273">
        <f ca="1">VLOOKUP($A47,Forecast!$A:$K,9,FALSE)</f>
        <v>0</v>
      </c>
      <c r="G47" s="273">
        <f ca="1">VLOOKUP($A47,Forecast!$A:$K,10,FALSE)</f>
        <v>0</v>
      </c>
      <c r="H47" s="169">
        <f ca="1">VLOOKUP($A47,Forecast!$A:$K,11,FALSE)</f>
        <v>0</v>
      </c>
      <c r="I47" s="172">
        <f t="shared" ca="1" si="2"/>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row>
    <row r="48" spans="1:245" ht="9" customHeight="1" x14ac:dyDescent="0.2">
      <c r="A48" s="5"/>
      <c r="C48" s="73"/>
      <c r="D48" s="138"/>
      <c r="E48" s="139"/>
      <c r="F48" s="139"/>
      <c r="G48" s="139"/>
      <c r="H48" s="140"/>
      <c r="I48" s="173"/>
    </row>
    <row r="49" spans="1:245" x14ac:dyDescent="0.2">
      <c r="A49" s="5"/>
      <c r="B49" s="6" t="s">
        <v>26</v>
      </c>
      <c r="C49" s="73"/>
      <c r="D49" s="138"/>
      <c r="E49" s="139"/>
      <c r="F49" s="139"/>
      <c r="G49" s="139"/>
      <c r="H49" s="140"/>
      <c r="I49" s="174"/>
    </row>
    <row r="50" spans="1:245" x14ac:dyDescent="0.2">
      <c r="A50" s="5">
        <v>5.01</v>
      </c>
      <c r="B50" s="2" t="s">
        <v>27</v>
      </c>
      <c r="C50" s="73">
        <f>VLOOKUP($A50,Forecast!$A:$K,6,FALSE)</f>
        <v>0</v>
      </c>
      <c r="D50" s="143">
        <f>VLOOKUP($A50,Forecast!$A:$K,7,FALSE)</f>
        <v>0</v>
      </c>
      <c r="E50" s="134">
        <f>VLOOKUP($A50,Forecast!$A:$K,8,FALSE)</f>
        <v>0</v>
      </c>
      <c r="F50" s="134">
        <f>VLOOKUP($A50,Forecast!$A:$K,9,FALSE)</f>
        <v>0</v>
      </c>
      <c r="G50" s="134">
        <f>VLOOKUP($A50,Forecast!$A:$K,10,FALSE)</f>
        <v>0</v>
      </c>
      <c r="H50" s="142">
        <f>VLOOKUP($A50,Forecast!$A:$K,11,FALSE)</f>
        <v>0</v>
      </c>
      <c r="I50" s="170">
        <f>AVERAGE(IF(D50=0,0,E50-D50/D50),IF(E50=0,0,F50-E50/E50),IF(F50=0,0,G50-F50/F50),IF(G50=0,0,H50-G50/G50))/100</f>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row>
    <row r="51" spans="1:245" x14ac:dyDescent="0.2">
      <c r="A51" s="5">
        <v>5.0199999999999996</v>
      </c>
      <c r="B51" s="3" t="s">
        <v>28</v>
      </c>
      <c r="C51" s="73">
        <f>VLOOKUP($A51,Forecast!$A:$K,6,FALSE)</f>
        <v>0</v>
      </c>
      <c r="D51" s="143">
        <f>VLOOKUP($A51,Forecast!$A:$K,7,FALSE)</f>
        <v>0</v>
      </c>
      <c r="E51" s="134">
        <f>VLOOKUP($A51,Forecast!$A:$K,8,FALSE)</f>
        <v>0</v>
      </c>
      <c r="F51" s="134">
        <f>VLOOKUP($A51,Forecast!$A:$K,9,FALSE)</f>
        <v>0</v>
      </c>
      <c r="G51" s="134">
        <f>VLOOKUP($A51,Forecast!$A:$K,10,FALSE)</f>
        <v>0</v>
      </c>
      <c r="H51" s="142">
        <f>VLOOKUP($A51,Forecast!$A:$K,11,FALSE)</f>
        <v>0</v>
      </c>
      <c r="I51" s="170">
        <f>AVERAGE(IF(D51=0,0,E51-D51/D51),IF(E51=0,0,F51-E51/E51),IF(F51=0,0,G51-F51/F51),IF(G51=0,0,H51-G51/G51))/100</f>
        <v>0</v>
      </c>
    </row>
    <row r="52" spans="1:245" x14ac:dyDescent="0.2">
      <c r="A52" s="5">
        <v>5.03</v>
      </c>
      <c r="B52" s="3" t="s">
        <v>29</v>
      </c>
      <c r="C52" s="73">
        <f>VLOOKUP($A52,Forecast!$A:$K,6,FALSE)</f>
        <v>0</v>
      </c>
      <c r="D52" s="143">
        <f>VLOOKUP($A52,Forecast!$A:$K,7,FALSE)</f>
        <v>0</v>
      </c>
      <c r="E52" s="134">
        <f>VLOOKUP($A52,Forecast!$A:$K,8,FALSE)</f>
        <v>0</v>
      </c>
      <c r="F52" s="134">
        <f>VLOOKUP($A52,Forecast!$A:$K,9,FALSE)</f>
        <v>0</v>
      </c>
      <c r="G52" s="134">
        <f>VLOOKUP($A52,Forecast!$A:$K,10,FALSE)</f>
        <v>0</v>
      </c>
      <c r="H52" s="142">
        <f>VLOOKUP($A52,Forecast!$A:$K,11,FALSE)</f>
        <v>0</v>
      </c>
      <c r="I52" s="171">
        <f>AVERAGE(IF(D52=0,0,E52-D52/D52),IF(E52=0,0,F52-E52/E52),IF(F52=0,0,G52-F52/F52),IF(G52=0,0,H52-G52/G52))/100</f>
        <v>0</v>
      </c>
    </row>
    <row r="53" spans="1:245" ht="14.25" x14ac:dyDescent="0.2">
      <c r="A53" s="5">
        <v>5.04</v>
      </c>
      <c r="B53" s="9" t="s">
        <v>30</v>
      </c>
      <c r="C53" s="73">
        <f>VLOOKUP($A53,Forecast!$A:$K,6,FALSE)</f>
        <v>0</v>
      </c>
      <c r="D53" s="274">
        <f>VLOOKUP($A53,Forecast!$A:$K,7,FALSE)</f>
        <v>0</v>
      </c>
      <c r="E53" s="273">
        <f>VLOOKUP($A53,Forecast!$A:$K,8,FALSE)</f>
        <v>0</v>
      </c>
      <c r="F53" s="273">
        <f>VLOOKUP($A53,Forecast!$A:$K,9,FALSE)</f>
        <v>0</v>
      </c>
      <c r="G53" s="273">
        <f>VLOOKUP($A53,Forecast!$A:$K,10,FALSE)</f>
        <v>0</v>
      </c>
      <c r="H53" s="169">
        <f>VLOOKUP($A53,Forecast!$A:$K,11,FALSE)</f>
        <v>0</v>
      </c>
      <c r="I53" s="172">
        <f>AVERAGE(IF(D53=0,0,E53-D53/D53),IF(E53=0,0,F53-E53/E53),IF(F53=0,0,G53-F53/F53),IF(G53=0,0,H53-G53/G53))/100</f>
        <v>0</v>
      </c>
    </row>
    <row r="54" spans="1:245" s="29" customFormat="1" ht="14.25" x14ac:dyDescent="0.2">
      <c r="A54" s="27">
        <v>5.05</v>
      </c>
      <c r="B54" s="28" t="s">
        <v>31</v>
      </c>
      <c r="C54" s="73">
        <f>VLOOKUP($A54,Forecast!$A:$K,6,FALSE)</f>
        <v>0</v>
      </c>
      <c r="D54" s="224">
        <f>VLOOKUP($A54,Forecast!$A:$K,7,FALSE)</f>
        <v>0</v>
      </c>
      <c r="E54" s="223">
        <f ca="1">VLOOKUP($A54,Forecast!$A:$K,8,FALSE)</f>
        <v>0</v>
      </c>
      <c r="F54" s="223">
        <f ca="1">VLOOKUP($A54,Forecast!$A:$K,9,FALSE)</f>
        <v>0</v>
      </c>
      <c r="G54" s="223">
        <f ca="1">VLOOKUP($A54,Forecast!$A:$K,10,FALSE)</f>
        <v>0</v>
      </c>
      <c r="H54" s="255">
        <f ca="1">VLOOKUP($A54,Forecast!$A:$K,11,FALSE)</f>
        <v>0</v>
      </c>
      <c r="I54" s="309">
        <f ca="1">AVERAGE(IF(D54=0,0,E54-D54/D54),IF(E54=0,0,F54-E54/E54),IF(F54=0,0,G54-F54/F54),IF(G54=0,0,H54-G54/G54))/100</f>
        <v>0</v>
      </c>
    </row>
    <row r="55" spans="1:245" ht="9" customHeight="1" x14ac:dyDescent="0.2">
      <c r="A55" s="5"/>
      <c r="C55" s="73"/>
      <c r="D55" s="209"/>
      <c r="E55" s="222"/>
      <c r="F55" s="222"/>
      <c r="G55" s="222"/>
      <c r="H55" s="222"/>
      <c r="I55" s="173"/>
    </row>
    <row r="56" spans="1:245" s="29" customFormat="1" ht="30" customHeight="1" x14ac:dyDescent="0.2">
      <c r="A56" s="57">
        <v>6.01</v>
      </c>
      <c r="B56" s="58" t="s">
        <v>73</v>
      </c>
      <c r="C56" s="73">
        <f>VLOOKUP($A56,Forecast!$A:$K,6,FALSE)</f>
        <v>0</v>
      </c>
      <c r="D56" s="275">
        <f>VLOOKUP($A56,Forecast!$A:$K,7,FALSE)</f>
        <v>0</v>
      </c>
      <c r="E56" s="276">
        <f ca="1">VLOOKUP($A56,Forecast!$A:$K,8,FALSE)</f>
        <v>0</v>
      </c>
      <c r="F56" s="276">
        <f ca="1">VLOOKUP($A56,Forecast!$A:$K,9,FALSE)</f>
        <v>0</v>
      </c>
      <c r="G56" s="276">
        <f ca="1">VLOOKUP($A56,Forecast!$A:$K,10,FALSE)</f>
        <v>0</v>
      </c>
      <c r="H56" s="276">
        <f ca="1">VLOOKUP($A56,Forecast!$A:$K,11,FALSE)</f>
        <v>0</v>
      </c>
      <c r="I56" s="310">
        <f ca="1">AVERAGE(IF(D56=0,0,(E56-D56)/D56),IF(E56=0,0,(F56-E56)/E56),IF(F56=0,0,(G56-F56)/F56),IF(G56=0,0,(H56-G56)/G56))</f>
        <v>0</v>
      </c>
    </row>
    <row r="57" spans="1:245" ht="8.25" customHeight="1" x14ac:dyDescent="0.2">
      <c r="A57" s="5"/>
      <c r="B57" s="9"/>
      <c r="C57" s="73"/>
      <c r="D57" s="138"/>
      <c r="E57" s="139"/>
      <c r="F57" s="139"/>
      <c r="G57" s="139"/>
      <c r="H57" s="139"/>
      <c r="I57" s="174"/>
    </row>
    <row r="58" spans="1:245" s="29" customFormat="1" ht="28.5" x14ac:dyDescent="0.2">
      <c r="A58" s="57">
        <v>7.01</v>
      </c>
      <c r="B58" s="62" t="s">
        <v>76</v>
      </c>
      <c r="C58" s="73">
        <f>VLOOKUP($A58,Forecast!$A:$K,6,FALSE)</f>
        <v>0</v>
      </c>
      <c r="D58" s="154">
        <f>VLOOKUP($A58,Forecast!$A:$K,7,FALSE)</f>
        <v>0</v>
      </c>
      <c r="E58" s="155">
        <f>VLOOKUP($A58,Forecast!$A:$K,8,FALSE)</f>
        <v>0</v>
      </c>
      <c r="F58" s="155">
        <f ca="1">VLOOKUP($A58,Forecast!$A:$K,9,FALSE)</f>
        <v>0</v>
      </c>
      <c r="G58" s="155">
        <f ca="1">VLOOKUP($A58,Forecast!$A:$K,10,FALSE)</f>
        <v>0</v>
      </c>
      <c r="H58" s="155">
        <f ca="1">VLOOKUP($A58,Forecast!$A:$K,11,FALSE)</f>
        <v>0</v>
      </c>
      <c r="I58" s="171">
        <f ca="1">AVERAGE(IF(D58=0,0,(E58-D58)/D58),IF(E58=0,0,(F58-E58)/E58),IF(F58=0,0,(G58-F58)/F58),IF(G58=0,0,(H58-G58)/G58))</f>
        <v>0</v>
      </c>
    </row>
    <row r="59" spans="1:245" x14ac:dyDescent="0.2">
      <c r="A59" s="5"/>
      <c r="C59" s="73"/>
      <c r="D59" s="138"/>
      <c r="E59" s="139"/>
      <c r="F59" s="139"/>
      <c r="G59" s="139"/>
      <c r="H59" s="140"/>
      <c r="I59" s="322"/>
    </row>
    <row r="60" spans="1:245" s="29" customFormat="1" ht="14.25" x14ac:dyDescent="0.2">
      <c r="A60" s="27">
        <v>7.02</v>
      </c>
      <c r="B60" s="32" t="s">
        <v>32</v>
      </c>
      <c r="C60" s="73">
        <f>VLOOKUP($A60,Forecast!$A:$K,6,FALSE)</f>
        <v>0</v>
      </c>
      <c r="D60" s="216">
        <f>VLOOKUP($A60,Forecast!$A:$K,7,FALSE)</f>
        <v>0</v>
      </c>
      <c r="E60" s="219">
        <f ca="1">VLOOKUP($A60,Forecast!$A:$K,8,FALSE)</f>
        <v>0</v>
      </c>
      <c r="F60" s="219">
        <f ca="1">VLOOKUP($A60,Forecast!$A:$K,9,FALSE)</f>
        <v>0</v>
      </c>
      <c r="G60" s="219">
        <f ca="1">VLOOKUP($A60,Forecast!$A:$K,10,FALSE)</f>
        <v>0</v>
      </c>
      <c r="H60" s="307">
        <f ca="1">VLOOKUP($A60,Forecast!$A:$K,11,FALSE)</f>
        <v>0</v>
      </c>
      <c r="I60" s="217">
        <f ca="1">AVERAGE(IF(D60=0,0,(E60-D60)/D60),IF(E60=0,0,(F60-E60)/E60),IF(F60=0,0,(G60-F60)/F60),IF(G60=0,0,(H60-G60)/G60))</f>
        <v>0</v>
      </c>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row>
    <row r="61" spans="1:245" x14ac:dyDescent="0.2">
      <c r="A61" s="5"/>
      <c r="B61" s="11"/>
      <c r="C61" s="73"/>
      <c r="D61" s="304"/>
      <c r="E61" s="305"/>
      <c r="F61" s="305"/>
      <c r="G61" s="305"/>
      <c r="H61" s="305"/>
      <c r="I61" s="306"/>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row>
    <row r="62" spans="1:245" s="29" customFormat="1" ht="14.25" x14ac:dyDescent="0.2">
      <c r="A62" s="27">
        <v>8.01</v>
      </c>
      <c r="B62" s="28" t="s">
        <v>33</v>
      </c>
      <c r="C62" s="73">
        <f>VLOOKUP($A62,Forecast!$A:$K,6,FALSE)</f>
        <v>0</v>
      </c>
      <c r="D62" s="239">
        <f>VLOOKUP($A62,Forecast!$A:$K,7,FALSE)</f>
        <v>0</v>
      </c>
      <c r="E62" s="235">
        <f>VLOOKUP($A62,Forecast!$A:$K,8,FALSE)</f>
        <v>0</v>
      </c>
      <c r="F62" s="235">
        <f>VLOOKUP($A62,Forecast!$A:$K,9,FALSE)</f>
        <v>0</v>
      </c>
      <c r="G62" s="235">
        <f>VLOOKUP($A62,Forecast!$A:$K,10,FALSE)</f>
        <v>0</v>
      </c>
      <c r="H62" s="235">
        <f>VLOOKUP($A62,Forecast!$A:$K,11,FALSE)</f>
        <v>0</v>
      </c>
      <c r="I62" s="170">
        <f>AVERAGE(IF(D62=0,0,(E62-D62)/D62),IF(E62=0,0,(F62-E62)/E62),IF(F62=0,0,(G62-F62)/F62),IF(G62=0,0,(H62-G62)/G62))</f>
        <v>0</v>
      </c>
    </row>
    <row r="63" spans="1:245" ht="7.5" customHeight="1" x14ac:dyDescent="0.2">
      <c r="A63" s="5"/>
      <c r="B63" s="9"/>
      <c r="C63" s="73"/>
      <c r="D63" s="138"/>
      <c r="E63" s="139"/>
      <c r="F63" s="139"/>
      <c r="G63" s="139"/>
      <c r="H63" s="139"/>
      <c r="I63" s="174"/>
    </row>
    <row r="64" spans="1:245" x14ac:dyDescent="0.2">
      <c r="A64" s="5"/>
      <c r="B64" s="78" t="s">
        <v>34</v>
      </c>
      <c r="C64" s="73"/>
      <c r="D64" s="138"/>
      <c r="E64" s="139"/>
      <c r="F64" s="139"/>
      <c r="G64" s="139"/>
      <c r="H64" s="139"/>
      <c r="I64" s="176"/>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row>
    <row r="65" spans="1:9" x14ac:dyDescent="0.2">
      <c r="A65" s="5">
        <v>9.01</v>
      </c>
      <c r="B65" s="3" t="s">
        <v>35</v>
      </c>
      <c r="C65" s="73">
        <f>VLOOKUP($A65,Forecast!$A:$K,6,FALSE)</f>
        <v>0</v>
      </c>
      <c r="D65" s="141">
        <f>VLOOKUP($A65,Forecast!$A:$K,7,FALSE)</f>
        <v>0</v>
      </c>
      <c r="E65" s="134">
        <f>VLOOKUP($A65,Forecast!$A:$K,8,FALSE)</f>
        <v>0</v>
      </c>
      <c r="F65" s="134">
        <f>VLOOKUP($A65,Forecast!$A:$K,9,FALSE)</f>
        <v>0</v>
      </c>
      <c r="G65" s="134">
        <f>VLOOKUP($A65,Forecast!$A:$K,10,FALSE)</f>
        <v>0</v>
      </c>
      <c r="H65" s="134">
        <f>VLOOKUP($A65,Forecast!$A:$K,11,FALSE)</f>
        <v>0</v>
      </c>
      <c r="I65" s="170">
        <f t="shared" ref="I65:I73" si="3">AVERAGE(IF(D65=0,0,(E65-D65)/D65),IF(E65=0,0,(F65-E65)/E65),IF(F65=0,0,(G65-F65)/F65),IF(G65=0,0,(H65-G65)/G65))</f>
        <v>0</v>
      </c>
    </row>
    <row r="66" spans="1:9" x14ac:dyDescent="0.2">
      <c r="A66" s="5">
        <v>9.02</v>
      </c>
      <c r="B66" s="3" t="s">
        <v>36</v>
      </c>
      <c r="C66" s="73">
        <f>VLOOKUP($A66,Forecast!$A:$K,6,FALSE)</f>
        <v>0</v>
      </c>
      <c r="D66" s="141">
        <f>VLOOKUP($A66,Forecast!$A:$K,7,FALSE)</f>
        <v>0</v>
      </c>
      <c r="E66" s="134">
        <f>VLOOKUP($A66,Forecast!$A:$K,8,FALSE)</f>
        <v>0</v>
      </c>
      <c r="F66" s="134">
        <f>VLOOKUP($A66,Forecast!$A:$K,9,FALSE)</f>
        <v>0</v>
      </c>
      <c r="G66" s="134">
        <f>VLOOKUP($A66,Forecast!$A:$K,10,FALSE)</f>
        <v>0</v>
      </c>
      <c r="H66" s="134">
        <f>VLOOKUP($A66,Forecast!$A:$K,11,FALSE)</f>
        <v>0</v>
      </c>
      <c r="I66" s="170">
        <f t="shared" si="3"/>
        <v>0</v>
      </c>
    </row>
    <row r="67" spans="1:9" x14ac:dyDescent="0.2">
      <c r="A67" s="5">
        <v>9.0299999999999994</v>
      </c>
      <c r="B67" s="16" t="s">
        <v>37</v>
      </c>
      <c r="C67" s="73">
        <f>VLOOKUP($A67,Forecast!$A:$K,6,FALSE)</f>
        <v>0</v>
      </c>
      <c r="D67" s="141">
        <f>VLOOKUP($A67,Forecast!$A:$K,7,FALSE)</f>
        <v>0</v>
      </c>
      <c r="E67" s="134">
        <f>VLOOKUP($A67,Forecast!$A:$K,8,FALSE)</f>
        <v>0</v>
      </c>
      <c r="F67" s="134">
        <f>VLOOKUP($A67,Forecast!$A:$K,9,FALSE)</f>
        <v>0</v>
      </c>
      <c r="G67" s="134">
        <f>VLOOKUP($A67,Forecast!$A:$K,10,FALSE)</f>
        <v>0</v>
      </c>
      <c r="H67" s="134">
        <f>VLOOKUP($A67,Forecast!$A:$K,11,FALSE)</f>
        <v>0</v>
      </c>
      <c r="I67" s="170">
        <f t="shared" si="3"/>
        <v>0</v>
      </c>
    </row>
    <row r="68" spans="1:9" x14ac:dyDescent="0.2">
      <c r="A68" s="5">
        <v>9.0399999999999991</v>
      </c>
      <c r="B68" s="3" t="s">
        <v>38</v>
      </c>
      <c r="C68" s="73">
        <f>VLOOKUP($A68,Forecast!$A:$K,6,FALSE)</f>
        <v>0</v>
      </c>
      <c r="D68" s="141">
        <f>VLOOKUP($A68,Forecast!$A:$K,7,FALSE)</f>
        <v>0</v>
      </c>
      <c r="E68" s="134">
        <f>VLOOKUP($A68,Forecast!$A:$K,8,FALSE)</f>
        <v>0</v>
      </c>
      <c r="F68" s="134">
        <f>VLOOKUP($A68,Forecast!$A:$K,9,FALSE)</f>
        <v>0</v>
      </c>
      <c r="G68" s="134">
        <f>VLOOKUP($A68,Forecast!$A:$K,10,FALSE)</f>
        <v>0</v>
      </c>
      <c r="H68" s="134">
        <f>VLOOKUP($A68,Forecast!$A:$K,11,FALSE)</f>
        <v>0</v>
      </c>
      <c r="I68" s="170">
        <f t="shared" si="3"/>
        <v>0</v>
      </c>
    </row>
    <row r="69" spans="1:9" x14ac:dyDescent="0.2">
      <c r="A69" s="5">
        <v>9.0449999999999999</v>
      </c>
      <c r="B69" s="303" t="s">
        <v>148</v>
      </c>
      <c r="C69" s="73"/>
      <c r="D69" s="141">
        <f>VLOOKUP($A69,Forecast!$A:$K,7,FALSE)</f>
        <v>0</v>
      </c>
      <c r="E69" s="134">
        <f>VLOOKUP($A69,Forecast!$A:$K,8,FALSE)</f>
        <v>0</v>
      </c>
      <c r="F69" s="134">
        <f>VLOOKUP($A69,Forecast!$A:$K,9,FALSE)</f>
        <v>0</v>
      </c>
      <c r="G69" s="134">
        <f>VLOOKUP($A69,Forecast!$A:$K,10,FALSE)</f>
        <v>0</v>
      </c>
      <c r="H69" s="134">
        <f>VLOOKUP($A69,Forecast!$A:$K,11,FALSE)</f>
        <v>0</v>
      </c>
      <c r="I69" s="170">
        <f>AVERAGE(IF(D69=0,0,(E69-D69)/D69),IF(E69=0,0,(F69-E69)/E69),IF(F69=0,0,(G69-F69)/F69),IF(G69=0,0,(H69-G69)/G69))</f>
        <v>0</v>
      </c>
    </row>
    <row r="70" spans="1:9" x14ac:dyDescent="0.2">
      <c r="A70" s="5">
        <v>9.0500000000000007</v>
      </c>
      <c r="B70" s="3" t="s">
        <v>39</v>
      </c>
      <c r="C70" s="73">
        <f>VLOOKUP($A70,Forecast!$A:$K,6,FALSE)</f>
        <v>0</v>
      </c>
      <c r="D70" s="141">
        <f>VLOOKUP($A70,Forecast!$A:$K,7,FALSE)</f>
        <v>0</v>
      </c>
      <c r="E70" s="134">
        <f>VLOOKUP($A70,Forecast!$A:$K,8,FALSE)</f>
        <v>0</v>
      </c>
      <c r="F70" s="134">
        <f>VLOOKUP($A70,Forecast!$A:$K,9,FALSE)</f>
        <v>0</v>
      </c>
      <c r="G70" s="134">
        <f>VLOOKUP($A70,Forecast!$A:$K,10,FALSE)</f>
        <v>0</v>
      </c>
      <c r="H70" s="134">
        <f>VLOOKUP($A70,Forecast!$A:$K,11,FALSE)</f>
        <v>0</v>
      </c>
      <c r="I70" s="170">
        <f t="shared" si="3"/>
        <v>0</v>
      </c>
    </row>
    <row r="71" spans="1:9" x14ac:dyDescent="0.2">
      <c r="A71" s="5">
        <v>9.06</v>
      </c>
      <c r="B71" s="3" t="s">
        <v>40</v>
      </c>
      <c r="C71" s="73">
        <f>VLOOKUP($A71,Forecast!$A:$K,6,FALSE)</f>
        <v>0</v>
      </c>
      <c r="D71" s="141">
        <f>VLOOKUP($A71,Forecast!$A:$K,7,FALSE)</f>
        <v>0</v>
      </c>
      <c r="E71" s="134">
        <f>VLOOKUP($A71,Forecast!$A:$K,8,FALSE)</f>
        <v>0</v>
      </c>
      <c r="F71" s="134">
        <f>VLOOKUP($A71,Forecast!$A:$K,9,FALSE)</f>
        <v>0</v>
      </c>
      <c r="G71" s="134">
        <f>VLOOKUP($A71,Forecast!$A:$K,10,FALSE)</f>
        <v>0</v>
      </c>
      <c r="H71" s="134">
        <f>VLOOKUP($A71,Forecast!$A:$K,11,FALSE)</f>
        <v>0</v>
      </c>
      <c r="I71" s="170">
        <f t="shared" si="3"/>
        <v>0</v>
      </c>
    </row>
    <row r="72" spans="1:9" x14ac:dyDescent="0.2">
      <c r="A72" s="5">
        <v>9.07</v>
      </c>
      <c r="B72" s="3" t="s">
        <v>41</v>
      </c>
      <c r="C72" s="73">
        <f>VLOOKUP($A72,Forecast!$A:$K,6,FALSE)</f>
        <v>0</v>
      </c>
      <c r="D72" s="258">
        <f>VLOOKUP($A72,Forecast!$A:$K,7,FALSE)</f>
        <v>0</v>
      </c>
      <c r="E72" s="256">
        <f>VLOOKUP($A72,Forecast!$A:$K,8,FALSE)</f>
        <v>0</v>
      </c>
      <c r="F72" s="256">
        <f>VLOOKUP($A72,Forecast!$A:$K,9,FALSE)</f>
        <v>0</v>
      </c>
      <c r="G72" s="256">
        <f>VLOOKUP($A72,Forecast!$A:$K,10,FALSE)</f>
        <v>0</v>
      </c>
      <c r="H72" s="256">
        <f>VLOOKUP($A72,Forecast!$A:$K,11,FALSE)</f>
        <v>0</v>
      </c>
      <c r="I72" s="171">
        <f t="shared" si="3"/>
        <v>0</v>
      </c>
    </row>
    <row r="73" spans="1:9" s="29" customFormat="1" ht="14.25" x14ac:dyDescent="0.2">
      <c r="A73" s="27">
        <v>9.08</v>
      </c>
      <c r="B73" s="28" t="s">
        <v>42</v>
      </c>
      <c r="C73" s="73">
        <f>VLOOKUP($A73,Forecast!$A:$K,6,FALSE)</f>
        <v>0</v>
      </c>
      <c r="D73" s="278">
        <f>VLOOKUP($A73,Forecast!$A:$K,7,FALSE)</f>
        <v>0</v>
      </c>
      <c r="E73" s="279">
        <f>VLOOKUP($A73,Forecast!$A:$K,8,FALSE)</f>
        <v>0</v>
      </c>
      <c r="F73" s="279">
        <f>VLOOKUP($A73,Forecast!$A:$K,9,FALSE)</f>
        <v>0</v>
      </c>
      <c r="G73" s="279">
        <f>VLOOKUP($A73,Forecast!$A:$K,10,FALSE)</f>
        <v>0</v>
      </c>
      <c r="H73" s="280">
        <f>VLOOKUP($A73,Forecast!$A:$K,11,FALSE)</f>
        <v>0</v>
      </c>
      <c r="I73" s="172">
        <f t="shared" si="3"/>
        <v>0</v>
      </c>
    </row>
    <row r="74" spans="1:9" ht="8.25" customHeight="1" x14ac:dyDescent="0.2">
      <c r="A74" s="5"/>
      <c r="B74" s="9"/>
      <c r="C74" s="73"/>
      <c r="D74" s="138"/>
      <c r="E74" s="139"/>
      <c r="F74" s="139"/>
      <c r="G74" s="139"/>
      <c r="H74" s="140"/>
      <c r="I74" s="173"/>
    </row>
    <row r="75" spans="1:9" s="29" customFormat="1" ht="13.5" customHeight="1" x14ac:dyDescent="0.2">
      <c r="A75" s="27">
        <v>10.01</v>
      </c>
      <c r="B75" s="61" t="s">
        <v>75</v>
      </c>
      <c r="C75" s="73">
        <f>VLOOKUP($A75,Forecast!$A:$K,6,FALSE)</f>
        <v>0</v>
      </c>
      <c r="D75" s="147">
        <f>VLOOKUP($A75,Forecast!$A:$K,7,FALSE)</f>
        <v>0</v>
      </c>
      <c r="E75" s="148">
        <f ca="1">VLOOKUP($A75,Forecast!$A:$K,8,FALSE)</f>
        <v>0</v>
      </c>
      <c r="F75" s="148">
        <f ca="1">VLOOKUP($A75,Forecast!$A:$K,9,FALSE)</f>
        <v>0</v>
      </c>
      <c r="G75" s="148">
        <f ca="1">VLOOKUP($A75,Forecast!$A:$K,10,FALSE)</f>
        <v>0</v>
      </c>
      <c r="H75" s="180">
        <f ca="1">VLOOKUP($A75,Forecast!$A:$K,11,FALSE)</f>
        <v>0</v>
      </c>
      <c r="I75" s="282">
        <f ca="1">AVERAGE(IF(D75=0,0,(E75-D75)/D75),IF(E75=0,0,(F75-E75)/E75),IF(F75=0,0,(G75-F75)/F75),IF(G75=0,0,(H75-G75)/G75))</f>
        <v>0</v>
      </c>
    </row>
    <row r="76" spans="1:9" ht="8.25" customHeight="1" x14ac:dyDescent="0.2">
      <c r="A76" s="5"/>
      <c r="B76" s="9"/>
      <c r="C76" s="73"/>
      <c r="D76" s="138"/>
      <c r="E76" s="139"/>
      <c r="F76" s="139"/>
      <c r="G76" s="139"/>
      <c r="H76" s="140"/>
      <c r="I76" s="173"/>
    </row>
    <row r="77" spans="1:9" x14ac:dyDescent="0.2">
      <c r="A77" s="5"/>
      <c r="B77" s="78" t="s">
        <v>43</v>
      </c>
      <c r="C77" s="73"/>
      <c r="D77" s="138"/>
      <c r="E77" s="139"/>
      <c r="F77" s="139"/>
      <c r="G77" s="139"/>
      <c r="H77" s="140"/>
      <c r="I77" s="174"/>
    </row>
    <row r="78" spans="1:9" x14ac:dyDescent="0.2">
      <c r="A78" s="5">
        <v>11.01</v>
      </c>
      <c r="B78" s="3" t="s">
        <v>44</v>
      </c>
      <c r="C78" s="73">
        <f>VLOOKUP($A78,Forecast!$A:$K,6,FALSE)</f>
        <v>0</v>
      </c>
      <c r="D78" s="141">
        <f>VLOOKUP($A78,Forecast!$A:$K,7,FALSE)</f>
        <v>0</v>
      </c>
      <c r="E78" s="134">
        <f>VLOOKUP($A78,Forecast!$A:$K,8,FALSE)</f>
        <v>0</v>
      </c>
      <c r="F78" s="134">
        <f>VLOOKUP($A78,Forecast!$A:$K,9,FALSE)</f>
        <v>0</v>
      </c>
      <c r="G78" s="134">
        <f>VLOOKUP($A78,Forecast!$A:$K,10,FALSE)</f>
        <v>0</v>
      </c>
      <c r="H78" s="142">
        <f>VLOOKUP($A78,Forecast!$A:$K,11,FALSE)</f>
        <v>0</v>
      </c>
      <c r="I78" s="170">
        <f>AVERAGE(IF(D78=0,0,(E78-D78)/D78),IF(E78=0,0,(F78-E78)/E78),IF(F78=0,0,(G78-F78)/F78),IF(G78=0,0,(H78-G78)/G78))</f>
        <v>0</v>
      </c>
    </row>
    <row r="79" spans="1:9" x14ac:dyDescent="0.2">
      <c r="A79" s="5">
        <v>11.02</v>
      </c>
      <c r="B79" s="3" t="s">
        <v>45</v>
      </c>
      <c r="C79" s="73">
        <f>VLOOKUP($A79,Forecast!$A:$K,6,FALSE)</f>
        <v>0</v>
      </c>
      <c r="D79" s="141">
        <f>VLOOKUP($A79,Forecast!$A:$K,7,FALSE)</f>
        <v>0</v>
      </c>
      <c r="E79" s="134">
        <f>VLOOKUP($A79,Forecast!$A:$K,8,FALSE)</f>
        <v>0</v>
      </c>
      <c r="F79" s="134">
        <f>VLOOKUP($A79,Forecast!$A:$K,9,FALSE)</f>
        <v>0</v>
      </c>
      <c r="G79" s="134">
        <f>VLOOKUP($A79,Forecast!$A:$K,10,FALSE)</f>
        <v>0</v>
      </c>
      <c r="H79" s="142">
        <f>VLOOKUP($A79,Forecast!$A:$K,11,FALSE)</f>
        <v>0</v>
      </c>
      <c r="I79" s="170">
        <f>AVERAGE(IF(D79=0,0,(E79-D79)/D79),IF(E79=0,0,(F79-E79)/E79),IF(F79=0,0,(G79-F79)/F79),IF(G79=0,0,(H79-G79)/G79))</f>
        <v>0</v>
      </c>
    </row>
    <row r="80" spans="1:9" ht="7.5" customHeight="1" x14ac:dyDescent="0.2">
      <c r="A80" s="5"/>
      <c r="C80" s="73"/>
      <c r="D80" s="141"/>
      <c r="E80" s="134"/>
      <c r="F80" s="134"/>
      <c r="G80" s="134"/>
      <c r="H80" s="142"/>
      <c r="I80" s="177"/>
    </row>
    <row r="81" spans="1:9" s="29" customFormat="1" ht="14.25" x14ac:dyDescent="0.2">
      <c r="A81" s="27">
        <v>11.3</v>
      </c>
      <c r="B81" s="29" t="s">
        <v>46</v>
      </c>
      <c r="C81" s="73">
        <f>VLOOKUP($A81,Forecast!$A:$K,6,FALSE)</f>
        <v>0</v>
      </c>
      <c r="D81" s="241">
        <f>VLOOKUP($A81,Forecast!$A:$K,7,FALSE)</f>
        <v>0</v>
      </c>
      <c r="E81" s="242">
        <f>VLOOKUP($A81,Forecast!$A:$K,8,FALSE)</f>
        <v>0</v>
      </c>
      <c r="F81" s="242">
        <f>VLOOKUP($A81,Forecast!$A:$K,9,FALSE)</f>
        <v>0</v>
      </c>
      <c r="G81" s="242">
        <f>VLOOKUP($A81,Forecast!$A:$K,10,FALSE)</f>
        <v>0</v>
      </c>
      <c r="H81" s="277">
        <f>VLOOKUP($A81,Forecast!$A:$K,11,FALSE)</f>
        <v>0</v>
      </c>
      <c r="I81" s="178">
        <f>AVERAGE(IF(D81=0,0,(E81-D81)/D81),IF(E81=0,0,(F81-E81)/E81),IF(F81=0,0,(G81-F81)/F81),IF(G81=0,0,(H81-G81)/G81))</f>
        <v>0</v>
      </c>
    </row>
    <row r="82" spans="1:9" ht="9" customHeight="1" x14ac:dyDescent="0.2">
      <c r="A82" s="5"/>
      <c r="B82" s="9"/>
      <c r="C82" s="73"/>
      <c r="D82" s="209"/>
      <c r="E82" s="222"/>
      <c r="F82" s="222"/>
      <c r="G82" s="222"/>
      <c r="H82" s="210"/>
      <c r="I82" s="173"/>
    </row>
    <row r="83" spans="1:9" s="29" customFormat="1" ht="42.75" x14ac:dyDescent="0.2">
      <c r="A83" s="57">
        <v>12.01</v>
      </c>
      <c r="B83" s="58" t="s">
        <v>77</v>
      </c>
      <c r="C83" s="73">
        <f>VLOOKUP($A83,Forecast!$A:$K,6,FALSE)</f>
        <v>0</v>
      </c>
      <c r="D83" s="278">
        <f>VLOOKUP($A83,Forecast!$A:$K,7,FALSE)</f>
        <v>0</v>
      </c>
      <c r="E83" s="279">
        <f ca="1">VLOOKUP($A83,Forecast!$A:$K,8,FALSE)</f>
        <v>0</v>
      </c>
      <c r="F83" s="279">
        <f ca="1">VLOOKUP($A83,Forecast!$A:$K,9,FALSE)</f>
        <v>0</v>
      </c>
      <c r="G83" s="279">
        <f ca="1">VLOOKUP($A83,Forecast!$A:$K,10,FALSE)</f>
        <v>0</v>
      </c>
      <c r="H83" s="280">
        <f ca="1">VLOOKUP($A83,Forecast!$A:$K,11,FALSE)</f>
        <v>0</v>
      </c>
      <c r="I83" s="281">
        <f ca="1">AVERAGE(IF(D83=0,0,(E83-D83)/D83),IF(E83=0,0,(F83-E83)/E83),IF(F83=0,0,(G83-F83)/F83),IF(G83=0,0,(H83-G83)/G83))</f>
        <v>0</v>
      </c>
    </row>
    <row r="84" spans="1:9" x14ac:dyDescent="0.2">
      <c r="A84" s="5"/>
      <c r="C84" s="73"/>
      <c r="D84" s="138"/>
      <c r="E84" s="139"/>
      <c r="F84" s="139"/>
      <c r="G84" s="139"/>
      <c r="H84" s="140"/>
      <c r="I84" s="173"/>
    </row>
    <row r="85" spans="1:9" x14ac:dyDescent="0.2">
      <c r="A85" s="5"/>
      <c r="B85" s="78" t="s">
        <v>47</v>
      </c>
      <c r="C85" s="73"/>
      <c r="D85" s="138"/>
      <c r="E85" s="139"/>
      <c r="F85" s="139"/>
      <c r="G85" s="139"/>
      <c r="H85" s="140"/>
      <c r="I85" s="174"/>
    </row>
    <row r="86" spans="1:9" x14ac:dyDescent="0.2">
      <c r="A86" s="5">
        <v>13.01</v>
      </c>
      <c r="B86" s="3" t="s">
        <v>48</v>
      </c>
      <c r="C86" s="73">
        <f>VLOOKUP($A86,Forecast!$A:$K,6,FALSE)</f>
        <v>0</v>
      </c>
      <c r="D86" s="141">
        <f>VLOOKUP($A86,Forecast!$A:$K,7,FALSE)</f>
        <v>0</v>
      </c>
      <c r="E86" s="134">
        <f>VLOOKUP($A86,Forecast!$A:$K,8,FALSE)</f>
        <v>0</v>
      </c>
      <c r="F86" s="134">
        <f>VLOOKUP($A86,Forecast!$A:$K,9,FALSE)</f>
        <v>0</v>
      </c>
      <c r="G86" s="134">
        <f>VLOOKUP($A86,Forecast!$A:$K,10,FALSE)</f>
        <v>0</v>
      </c>
      <c r="H86" s="142">
        <f>VLOOKUP($A86,Forecast!$A:$K,11,FALSE)</f>
        <v>0</v>
      </c>
      <c r="I86" s="170">
        <f>AVERAGE(IF(D86=0,0,(E86-D86)/D86),IF(E86=0,0,(F86-E86)/E86),IF(F86=0,0,(G86-F86)/F86),IF(G86=0,0,(H86-G86)/G86))</f>
        <v>0</v>
      </c>
    </row>
    <row r="87" spans="1:9" x14ac:dyDescent="0.2">
      <c r="A87" s="5">
        <v>13.02</v>
      </c>
      <c r="B87" s="3" t="s">
        <v>49</v>
      </c>
      <c r="C87" s="73">
        <f>VLOOKUP($A87,Forecast!$A:$K,6,FALSE)</f>
        <v>0</v>
      </c>
      <c r="D87" s="141">
        <f>VLOOKUP($A87,Forecast!$A:$K,7,FALSE)</f>
        <v>0</v>
      </c>
      <c r="E87" s="134">
        <f>VLOOKUP($A87,Forecast!$A:$K,8,FALSE)</f>
        <v>0</v>
      </c>
      <c r="F87" s="134">
        <f>VLOOKUP($A87,Forecast!$A:$K,9,FALSE)</f>
        <v>0</v>
      </c>
      <c r="G87" s="134">
        <f>VLOOKUP($A87,Forecast!$A:$K,10,FALSE)</f>
        <v>0</v>
      </c>
      <c r="H87" s="142">
        <f>VLOOKUP($A87,Forecast!$A:$K,11,FALSE)</f>
        <v>0</v>
      </c>
      <c r="I87" s="170">
        <f>AVERAGE(IF(D87=0,0,(E87-D87)/D87),IF(E87=0,0,(F87-E87)/E87),IF(F87=0,0,(G87-F87)/F87),IF(G87=0,0,(H87-G87)/G87))</f>
        <v>0</v>
      </c>
    </row>
    <row r="88" spans="1:9" ht="8.25" customHeight="1" x14ac:dyDescent="0.2">
      <c r="A88" s="5"/>
      <c r="C88" s="73"/>
      <c r="D88" s="141"/>
      <c r="E88" s="134"/>
      <c r="F88" s="134"/>
      <c r="G88" s="134"/>
      <c r="H88" s="142"/>
      <c r="I88" s="177"/>
    </row>
    <row r="89" spans="1:9" s="29" customFormat="1" ht="14.25" x14ac:dyDescent="0.2">
      <c r="A89" s="27">
        <v>13.03</v>
      </c>
      <c r="B89" s="29" t="s">
        <v>50</v>
      </c>
      <c r="C89" s="73">
        <f>VLOOKUP($A89,Forecast!$A:$K,6,FALSE)</f>
        <v>0</v>
      </c>
      <c r="D89" s="274">
        <f>VLOOKUP($A89,Forecast!$A:$K,7,FALSE)</f>
        <v>0</v>
      </c>
      <c r="E89" s="273">
        <f>VLOOKUP($A89,Forecast!$A:$K,8,FALSE)</f>
        <v>0</v>
      </c>
      <c r="F89" s="273">
        <f>VLOOKUP($A89,Forecast!$A:$K,9,FALSE)</f>
        <v>0</v>
      </c>
      <c r="G89" s="273">
        <f>VLOOKUP($A89,Forecast!$A:$K,10,FALSE)</f>
        <v>0</v>
      </c>
      <c r="H89" s="169">
        <f>VLOOKUP($A89,Forecast!$A:$K,11,FALSE)</f>
        <v>0</v>
      </c>
      <c r="I89" s="172">
        <f>AVERAGE(IF(D89=0,0,(E89-D89)/D89),IF(E89=0,0,(F89-E89)/E89),IF(F89=0,0,(G89-F89)/F89),IF(G89=0,0,(H89-G89)/G89))</f>
        <v>0</v>
      </c>
    </row>
    <row r="90" spans="1:9" ht="9" customHeight="1" x14ac:dyDescent="0.2">
      <c r="A90" s="5"/>
      <c r="C90" s="73"/>
      <c r="D90" s="138"/>
      <c r="E90" s="139"/>
      <c r="F90" s="139"/>
      <c r="G90" s="139"/>
      <c r="H90" s="140"/>
      <c r="I90" s="173"/>
    </row>
    <row r="91" spans="1:9" x14ac:dyDescent="0.2">
      <c r="A91" s="5">
        <v>14.01</v>
      </c>
      <c r="B91" s="3" t="s">
        <v>51</v>
      </c>
      <c r="C91" s="73">
        <f>VLOOKUP($A91,Forecast!$A:$K,6,FALSE)</f>
        <v>0</v>
      </c>
      <c r="D91" s="141">
        <f>VLOOKUP($A91,Forecast!$A:$K,7,FALSE)</f>
        <v>0</v>
      </c>
      <c r="E91" s="134">
        <f>VLOOKUP($A91,Forecast!$A:$K,8,FALSE)</f>
        <v>0</v>
      </c>
      <c r="F91" s="134">
        <f>VLOOKUP($A91,Forecast!$A:$K,9,FALSE)</f>
        <v>0</v>
      </c>
      <c r="G91" s="134">
        <f>VLOOKUP($A91,Forecast!$A:$K,10,FALSE)</f>
        <v>0</v>
      </c>
      <c r="H91" s="142">
        <f>VLOOKUP($A91,Forecast!$A:$K,11,FALSE)</f>
        <v>0</v>
      </c>
      <c r="I91" s="170">
        <f>AVERAGE(IF(D91=0,0,(E91-D91)/D91),IF(E91=0,0,(F91-E91)/E91),IF(F91=0,0,(G91-F91)/F91),IF(G91=0,0,(H91-G91)/G91))</f>
        <v>0</v>
      </c>
    </row>
    <row r="92" spans="1:9" ht="6.75" customHeight="1" x14ac:dyDescent="0.2">
      <c r="C92" s="73"/>
      <c r="D92" s="161"/>
      <c r="E92" s="139"/>
      <c r="F92" s="139"/>
      <c r="G92" s="139"/>
      <c r="H92" s="140"/>
      <c r="I92" s="177"/>
    </row>
    <row r="93" spans="1:9" s="29" customFormat="1" ht="15" thickBot="1" x14ac:dyDescent="0.25">
      <c r="A93" s="27">
        <v>15.01</v>
      </c>
      <c r="B93" s="28" t="s">
        <v>52</v>
      </c>
      <c r="C93" s="73">
        <f>VLOOKUP($A93,Forecast!$A:$K,6,FALSE)</f>
        <v>0</v>
      </c>
      <c r="D93" s="162">
        <f>VLOOKUP($A93,Forecast!$A:$K,7,FALSE)</f>
        <v>0</v>
      </c>
      <c r="E93" s="163">
        <f ca="1">VLOOKUP($A93,Forecast!$A:$K,8,FALSE)</f>
        <v>0</v>
      </c>
      <c r="F93" s="163">
        <f ca="1">VLOOKUP($A93,Forecast!$A:$K,9,FALSE)</f>
        <v>0</v>
      </c>
      <c r="G93" s="163">
        <f ca="1">VLOOKUP($A93,Forecast!$A:$K,10,FALSE)</f>
        <v>0</v>
      </c>
      <c r="H93" s="164">
        <f ca="1">VLOOKUP($A93,Forecast!$A:$K,11,FALSE)</f>
        <v>0</v>
      </c>
      <c r="I93" s="181">
        <f ca="1">AVERAGE(IF(D93=0,0,(E93-D93)/D93),IF(E93=0,0,(F93-E93)/E93),IF(F93=0,0,(G93-F93)/F93),IF(G93=0,0,(H93-G93)/G93))</f>
        <v>0</v>
      </c>
    </row>
    <row r="94" spans="1:9" ht="12" customHeight="1" thickTop="1" x14ac:dyDescent="0.2">
      <c r="D94" s="320"/>
      <c r="H94" s="316"/>
      <c r="I94" s="319"/>
    </row>
    <row r="95" spans="1:9" ht="12" customHeight="1" x14ac:dyDescent="0.2">
      <c r="B95" s="78" t="s">
        <v>144</v>
      </c>
      <c r="D95" s="321"/>
      <c r="H95" s="290"/>
      <c r="I95" s="288"/>
    </row>
    <row r="96" spans="1:9" x14ac:dyDescent="0.2">
      <c r="A96" s="5">
        <v>20.010000000000002</v>
      </c>
      <c r="B96" s="3" t="s">
        <v>145</v>
      </c>
      <c r="C96" s="73">
        <f>VLOOKUP($A96,Forecast!$A:$K,6,FALSE)</f>
        <v>0</v>
      </c>
      <c r="D96" s="141">
        <f>VLOOKUP($A96,Forecast!$A:$K,7,FALSE)</f>
        <v>0</v>
      </c>
      <c r="E96" s="134">
        <f>VLOOKUP($A96,Forecast!$A:$K,8,FALSE)</f>
        <v>0</v>
      </c>
      <c r="F96" s="134">
        <f>VLOOKUP($A96,Forecast!$A:$K,9,FALSE)</f>
        <v>0</v>
      </c>
      <c r="G96" s="134">
        <f>VLOOKUP($A96,Forecast!$A:$K,10,FALSE)</f>
        <v>0</v>
      </c>
      <c r="H96" s="142">
        <f>VLOOKUP($A96,Forecast!$A:$K,11,FALSE)</f>
        <v>0</v>
      </c>
      <c r="I96" s="170">
        <f>AVERAGE(IF(D96=0,0,(E96-D96)/D96),IF(E96=0,0,(F96-E96)/E96),IF(F96=0,0,(G96-F96)/F96),IF(G96=0,0,(H96-G96)/G96))</f>
        <v>0</v>
      </c>
    </row>
    <row r="97" spans="1:9" x14ac:dyDescent="0.2">
      <c r="A97" s="15">
        <v>20.015000000000001</v>
      </c>
      <c r="B97" s="3" t="s">
        <v>146</v>
      </c>
      <c r="C97" s="73">
        <f>VLOOKUP($A97,Forecast!$A:$K,6,FALSE)</f>
        <v>0</v>
      </c>
      <c r="D97" s="141">
        <f>VLOOKUP($A97,Forecast!$A:$K,7,FALSE)</f>
        <v>0</v>
      </c>
      <c r="E97" s="134">
        <f>VLOOKUP($A97,Forecast!$A:$K,8,FALSE)</f>
        <v>0</v>
      </c>
      <c r="F97" s="134">
        <f>VLOOKUP($A97,Forecast!$A:$K,9,FALSE)</f>
        <v>0</v>
      </c>
      <c r="G97" s="134">
        <f>VLOOKUP($A97,Forecast!$A:$K,10,FALSE)</f>
        <v>0</v>
      </c>
      <c r="H97" s="142">
        <f>VLOOKUP($A97,Forecast!$A:$K,11,FALSE)</f>
        <v>0</v>
      </c>
      <c r="I97" s="170">
        <f>AVERAGE(IF(D97=0,0,(E97-D97)/D97),IF(E97=0,0,(F97-E97)/E97),IF(F97=0,0,(G97-F97)/F97),IF(G97=0,0,(H97-G97)/G97))</f>
        <v>0</v>
      </c>
    </row>
    <row r="98" spans="1:9" x14ac:dyDescent="0.2">
      <c r="B98" s="332" t="s">
        <v>156</v>
      </c>
      <c r="C98" s="73"/>
      <c r="D98" s="141"/>
      <c r="E98" s="134"/>
      <c r="F98" s="134"/>
      <c r="G98" s="134"/>
      <c r="H98" s="142"/>
      <c r="I98" s="170"/>
    </row>
    <row r="99" spans="1:9" s="329" customFormat="1" ht="13.5" customHeight="1" x14ac:dyDescent="0.2">
      <c r="A99" s="324">
        <v>21.01</v>
      </c>
      <c r="B99" s="331" t="s">
        <v>149</v>
      </c>
      <c r="C99" s="330">
        <f>VLOOKUP($A99,Forecast!$A:$K,6,FALSE)</f>
        <v>0</v>
      </c>
      <c r="D99" s="143">
        <f>VLOOKUP($A99,Forecast!$A:$K,7,FALSE)</f>
        <v>0</v>
      </c>
      <c r="E99" s="133">
        <f>VLOOKUP($A99,Forecast!$A:$K,8,FALSE)</f>
        <v>0</v>
      </c>
      <c r="F99" s="133">
        <f>VLOOKUP($A99,Forecast!$A:$K,9,FALSE)</f>
        <v>0</v>
      </c>
      <c r="G99" s="133">
        <f>VLOOKUP($A99,Forecast!$A:$K,10,FALSE)</f>
        <v>0</v>
      </c>
      <c r="H99" s="133">
        <f>VLOOKUP($A99,Forecast!$A:$K,11,FALSE)</f>
        <v>0</v>
      </c>
      <c r="I99" s="170">
        <f t="shared" ref="I99:I104" si="4">AVERAGE(IF(D99=0,0,(E99-D99)/D99),IF(E99=0,0,(F99-E99)/E99),IF(F99=0,0,(G99-F99)/F99),IF(G99=0,0,(H99-G99)/G99))</f>
        <v>0</v>
      </c>
    </row>
    <row r="100" spans="1:9" x14ac:dyDescent="0.2">
      <c r="A100" s="15">
        <v>21.02</v>
      </c>
      <c r="B100" s="303" t="s">
        <v>150</v>
      </c>
      <c r="C100" s="73">
        <f>VLOOKUP($A100,Forecast!$A:$K,6,FALSE)</f>
        <v>0</v>
      </c>
      <c r="D100" s="143">
        <f>VLOOKUP($A100,Forecast!$A:$K,7,FALSE)</f>
        <v>0</v>
      </c>
      <c r="E100" s="133">
        <f>VLOOKUP($A100,Forecast!$A:$K,8,FALSE)</f>
        <v>0</v>
      </c>
      <c r="F100" s="133">
        <f>VLOOKUP($A100,Forecast!$A:$K,9,FALSE)</f>
        <v>0</v>
      </c>
      <c r="G100" s="133">
        <f>VLOOKUP($A100,Forecast!$A:$K,10,FALSE)</f>
        <v>0</v>
      </c>
      <c r="H100" s="133">
        <f>VLOOKUP($A100,Forecast!$A:$K,11,FALSE)</f>
        <v>0</v>
      </c>
      <c r="I100" s="170">
        <f t="shared" si="4"/>
        <v>0</v>
      </c>
    </row>
    <row r="101" spans="1:9" ht="12" customHeight="1" x14ac:dyDescent="0.2">
      <c r="A101" s="15">
        <v>21.03</v>
      </c>
      <c r="B101" s="303" t="s">
        <v>151</v>
      </c>
      <c r="C101" s="73">
        <f>VLOOKUP($A101,Forecast!$A:$K,6,FALSE)</f>
        <v>0</v>
      </c>
      <c r="D101" s="143">
        <f>VLOOKUP($A101,Forecast!$A:$K,7,FALSE)</f>
        <v>0</v>
      </c>
      <c r="E101" s="133">
        <f>VLOOKUP($A101,Forecast!$A:$K,8,FALSE)</f>
        <v>0</v>
      </c>
      <c r="F101" s="133">
        <f>VLOOKUP($A101,Forecast!$A:$K,9,FALSE)</f>
        <v>0</v>
      </c>
      <c r="G101" s="133">
        <f>VLOOKUP($A101,Forecast!$A:$K,10,FALSE)</f>
        <v>0</v>
      </c>
      <c r="H101" s="133">
        <f>VLOOKUP($A101,Forecast!$A:$K,11,FALSE)</f>
        <v>0</v>
      </c>
      <c r="I101" s="170">
        <f t="shared" si="4"/>
        <v>0</v>
      </c>
    </row>
    <row r="102" spans="1:9" ht="12" customHeight="1" x14ac:dyDescent="0.2">
      <c r="A102" s="15">
        <v>21.04</v>
      </c>
      <c r="B102" s="303" t="s">
        <v>152</v>
      </c>
      <c r="C102" s="73">
        <f>VLOOKUP($A102,Forecast!$A:$K,6,FALSE)</f>
        <v>0</v>
      </c>
      <c r="D102" s="143">
        <f>VLOOKUP($A102,Forecast!$A:$K,7,FALSE)</f>
        <v>0</v>
      </c>
      <c r="E102" s="133">
        <f>VLOOKUP($A102,Forecast!$A:$K,8,FALSE)</f>
        <v>0</v>
      </c>
      <c r="F102" s="133">
        <f>VLOOKUP($A102,Forecast!$A:$K,9,FALSE)</f>
        <v>0</v>
      </c>
      <c r="G102" s="133">
        <f>VLOOKUP($A102,Forecast!$A:$K,10,FALSE)</f>
        <v>0</v>
      </c>
      <c r="H102" s="133">
        <f>VLOOKUP($A102,Forecast!$A:$K,11,FALSE)</f>
        <v>0</v>
      </c>
      <c r="I102" s="170">
        <f t="shared" si="4"/>
        <v>0</v>
      </c>
    </row>
    <row r="103" spans="1:9" x14ac:dyDescent="0.2">
      <c r="A103" s="15">
        <v>21.05</v>
      </c>
      <c r="B103" s="303" t="s">
        <v>153</v>
      </c>
      <c r="C103" s="73">
        <f>VLOOKUP($A103,Forecast!$A:$K,6,FALSE)</f>
        <v>0</v>
      </c>
      <c r="D103" s="143">
        <f>VLOOKUP($A103,Forecast!$A:$K,7,FALSE)</f>
        <v>0</v>
      </c>
      <c r="E103" s="133">
        <f>VLOOKUP($A103,Forecast!$A:$K,8,FALSE)</f>
        <v>0</v>
      </c>
      <c r="F103" s="133">
        <f>VLOOKUP($A103,Forecast!$A:$K,9,FALSE)</f>
        <v>0</v>
      </c>
      <c r="G103" s="133">
        <f>VLOOKUP($A103,Forecast!$A:$K,10,FALSE)</f>
        <v>0</v>
      </c>
      <c r="H103" s="133">
        <f>VLOOKUP($A103,Forecast!$A:$K,11,FALSE)</f>
        <v>0</v>
      </c>
      <c r="I103" s="170">
        <f t="shared" si="4"/>
        <v>0</v>
      </c>
    </row>
    <row r="104" spans="1:9" ht="15" thickBot="1" x14ac:dyDescent="0.25">
      <c r="A104" s="15">
        <v>21.06</v>
      </c>
      <c r="B104" s="325" t="s">
        <v>154</v>
      </c>
      <c r="D104" s="337">
        <f>VLOOKUP($A104,Forecast!$A:$K,7,FALSE)</f>
        <v>0</v>
      </c>
      <c r="E104" s="338">
        <f>VLOOKUP($A104,Forecast!$A:$K,8,FALSE)</f>
        <v>0</v>
      </c>
      <c r="F104" s="338">
        <f>VLOOKUP($A104,Forecast!$A:$K,9,FALSE)</f>
        <v>0</v>
      </c>
      <c r="G104" s="338">
        <f>VLOOKUP($A104,Forecast!$A:$K,10,FALSE)</f>
        <v>0</v>
      </c>
      <c r="H104" s="338">
        <f>VLOOKUP($A104,Forecast!$A:$K,11,FALSE)</f>
        <v>0</v>
      </c>
      <c r="I104" s="339">
        <f t="shared" si="4"/>
        <v>0</v>
      </c>
    </row>
    <row r="105" spans="1:9" ht="13.5" thickTop="1" x14ac:dyDescent="0.2"/>
    <row r="106" spans="1:9" ht="15" x14ac:dyDescent="0.2">
      <c r="B106" s="26" t="s">
        <v>53</v>
      </c>
    </row>
    <row r="107" spans="1:9" ht="15" x14ac:dyDescent="0.2">
      <c r="B107" s="26" t="s">
        <v>72</v>
      </c>
    </row>
  </sheetData>
  <sheetCalcPr fullCalcOnLoad="1"/>
  <phoneticPr fontId="0" type="noConversion"/>
  <pageMargins left="0.21" right="0.2" top="0.16" bottom="0.15" header="0.16" footer="0.15"/>
  <pageSetup scale="5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07"/>
  <sheetViews>
    <sheetView showGridLines="0" zoomScale="66" workbookViewId="0">
      <pane xSplit="2" ySplit="9" topLeftCell="C91" activePane="bottomRight" state="frozen"/>
      <selection pane="topRight" activeCell="C1" sqref="C1"/>
      <selection pane="bottomLeft" activeCell="A10" sqref="A10"/>
      <selection pane="bottomRight" activeCell="A100" sqref="A100:IV100"/>
    </sheetView>
  </sheetViews>
  <sheetFormatPr defaultRowHeight="12.75" x14ac:dyDescent="0.2"/>
  <cols>
    <col min="1" max="1" width="6.5703125" style="15" hidden="1" customWidth="1"/>
    <col min="2" max="2" width="49.28515625" style="3" customWidth="1"/>
    <col min="3" max="3" width="15.5703125" style="3" customWidth="1"/>
    <col min="4" max="4" width="12.85546875" style="3" customWidth="1"/>
    <col min="5" max="5" width="14.5703125" style="3" customWidth="1"/>
    <col min="6" max="6" width="11.5703125" style="3" customWidth="1"/>
    <col min="7" max="7" width="14.5703125" style="3" customWidth="1"/>
    <col min="8" max="8" width="10.140625" style="3" customWidth="1"/>
    <col min="9" max="9" width="14.42578125" style="3" customWidth="1"/>
    <col min="10" max="10" width="9.5703125" style="3" customWidth="1"/>
    <col min="11" max="11" width="14" style="3" customWidth="1"/>
    <col min="12" max="12" width="9.5703125" style="3" customWidth="1"/>
    <col min="13" max="16384" width="9.140625" style="3"/>
  </cols>
  <sheetData>
    <row r="1" spans="1:248" ht="25.5" customHeight="1" x14ac:dyDescent="0.2">
      <c r="B1" s="45" t="str">
        <f>District_name</f>
        <v>Sample City Schools</v>
      </c>
      <c r="C1" s="21"/>
      <c r="D1" s="18"/>
      <c r="E1" s="22"/>
      <c r="F1" s="22"/>
      <c r="G1" s="18"/>
      <c r="H1" s="22"/>
      <c r="I1" s="18"/>
      <c r="J1" s="22"/>
      <c r="K1" s="18"/>
      <c r="L1" s="22"/>
    </row>
    <row r="2" spans="1:248" ht="17.25" customHeight="1" x14ac:dyDescent="0.2">
      <c r="B2" s="44" t="str">
        <f>District_County</f>
        <v>Sample County</v>
      </c>
      <c r="C2" s="21"/>
      <c r="D2" s="18"/>
      <c r="E2" s="18"/>
      <c r="F2" s="18"/>
      <c r="G2" s="18"/>
      <c r="H2" s="18"/>
      <c r="I2" s="18"/>
      <c r="J2" s="18"/>
      <c r="K2" s="18"/>
      <c r="L2" s="18"/>
    </row>
    <row r="3" spans="1:248" ht="15" x14ac:dyDescent="0.2">
      <c r="B3" s="46" t="s">
        <v>98</v>
      </c>
      <c r="C3" s="22"/>
      <c r="D3" s="18"/>
      <c r="E3" s="18"/>
      <c r="F3" s="18"/>
      <c r="G3" s="18"/>
      <c r="H3" s="18"/>
      <c r="I3" s="18"/>
      <c r="J3" s="18"/>
      <c r="K3" s="18"/>
      <c r="L3" s="18"/>
    </row>
    <row r="4" spans="1:248" ht="15" x14ac:dyDescent="0.2">
      <c r="B4" s="46" t="str">
        <f>"For the Forecasted Fiscal Years Ending June 30, " &amp; Fiscal_Year &amp; " Through " &amp; Fiscal_Year + 4</f>
        <v>For the Forecasted Fiscal Years Ending June 30, 2010 Through 2014</v>
      </c>
      <c r="C4" s="22"/>
      <c r="D4" s="18"/>
      <c r="E4" s="18"/>
      <c r="F4" s="18"/>
      <c r="G4" s="18"/>
      <c r="H4" s="18"/>
      <c r="I4" s="18"/>
      <c r="J4" s="18"/>
      <c r="K4" s="18"/>
      <c r="L4" s="18"/>
    </row>
    <row r="5" spans="1:248" ht="6" customHeight="1" x14ac:dyDescent="0.2">
      <c r="B5" s="18"/>
      <c r="C5" s="22"/>
      <c r="D5" s="18"/>
      <c r="E5" s="25"/>
      <c r="F5" s="25"/>
      <c r="G5" s="18"/>
      <c r="H5" s="25"/>
      <c r="I5" s="18"/>
      <c r="J5" s="25"/>
      <c r="K5" s="18"/>
      <c r="L5" s="25"/>
    </row>
    <row r="6" spans="1:248" ht="4.9000000000000004" customHeight="1" x14ac:dyDescent="0.2">
      <c r="A6" s="24"/>
      <c r="B6" s="18"/>
      <c r="C6" s="22"/>
      <c r="D6" s="22"/>
      <c r="E6" s="18"/>
      <c r="F6" s="18"/>
      <c r="G6" s="18"/>
      <c r="H6" s="18"/>
      <c r="I6" s="18"/>
      <c r="J6" s="18"/>
      <c r="K6" s="18"/>
      <c r="L6" s="18"/>
    </row>
    <row r="7" spans="1:248" ht="18.75" thickBot="1" x14ac:dyDescent="0.3">
      <c r="A7" s="59"/>
      <c r="B7" s="60"/>
      <c r="C7" s="60"/>
      <c r="D7" s="55" t="s">
        <v>58</v>
      </c>
      <c r="E7" s="54"/>
      <c r="F7" s="54"/>
      <c r="G7" s="54"/>
      <c r="H7" s="54"/>
      <c r="I7" s="54"/>
      <c r="J7" s="54"/>
      <c r="K7" s="56"/>
      <c r="L7" s="56"/>
    </row>
    <row r="8" spans="1:248" x14ac:dyDescent="0.2">
      <c r="A8" s="38" t="s">
        <v>74</v>
      </c>
      <c r="B8" s="39"/>
      <c r="C8" s="42" t="s">
        <v>93</v>
      </c>
      <c r="D8" s="36" t="s">
        <v>1</v>
      </c>
      <c r="E8" s="53" t="s">
        <v>1</v>
      </c>
      <c r="F8" s="53" t="s">
        <v>97</v>
      </c>
      <c r="G8" s="53" t="s">
        <v>1</v>
      </c>
      <c r="H8" s="53" t="s">
        <v>97</v>
      </c>
      <c r="I8" s="53" t="s">
        <v>1</v>
      </c>
      <c r="J8" s="53" t="s">
        <v>97</v>
      </c>
      <c r="K8" s="53" t="s">
        <v>1</v>
      </c>
      <c r="L8" s="37" t="s">
        <v>97</v>
      </c>
    </row>
    <row r="9" spans="1:248" x14ac:dyDescent="0.2">
      <c r="A9" s="40" t="s">
        <v>74</v>
      </c>
      <c r="B9" s="41"/>
      <c r="C9" s="43" t="s">
        <v>94</v>
      </c>
      <c r="D9" s="36">
        <f>Fiscal_Year</f>
        <v>2010</v>
      </c>
      <c r="E9" s="53">
        <f>Fiscal_Year +1</f>
        <v>2011</v>
      </c>
      <c r="F9" s="53" t="s">
        <v>78</v>
      </c>
      <c r="G9" s="53">
        <f>Fiscal_Year +2</f>
        <v>2012</v>
      </c>
      <c r="H9" s="53" t="s">
        <v>78</v>
      </c>
      <c r="I9" s="53">
        <f>Fiscal_Year+3</f>
        <v>2013</v>
      </c>
      <c r="J9" s="53" t="s">
        <v>78</v>
      </c>
      <c r="K9" s="53">
        <f>Fiscal_Year+4</f>
        <v>2014</v>
      </c>
      <c r="L9" s="292" t="s">
        <v>78</v>
      </c>
    </row>
    <row r="10" spans="1:248" ht="6.6" customHeight="1" x14ac:dyDescent="0.2">
      <c r="A10" s="3"/>
      <c r="C10" s="66"/>
      <c r="D10" s="247"/>
      <c r="E10" s="218"/>
      <c r="F10" s="218"/>
      <c r="G10" s="218"/>
      <c r="H10" s="218"/>
      <c r="I10" s="218"/>
      <c r="J10" s="218"/>
      <c r="K10" s="218"/>
      <c r="L10" s="248"/>
    </row>
    <row r="11" spans="1:248" x14ac:dyDescent="0.2">
      <c r="A11" s="5"/>
      <c r="B11" s="6" t="s">
        <v>3</v>
      </c>
      <c r="C11" s="72"/>
      <c r="D11" s="182"/>
      <c r="E11" s="183"/>
      <c r="F11" s="183"/>
      <c r="G11" s="183"/>
      <c r="H11" s="183"/>
      <c r="I11" s="183"/>
      <c r="J11" s="183"/>
      <c r="K11" s="183"/>
      <c r="L11" s="184"/>
    </row>
    <row r="12" spans="1:248" x14ac:dyDescent="0.2">
      <c r="A12" s="5">
        <v>1.01</v>
      </c>
      <c r="B12" s="185" t="s">
        <v>4</v>
      </c>
      <c r="C12" s="186">
        <f>VLOOKUP($A12,Forecast!$A:$K,6,FALSE)</f>
        <v>0</v>
      </c>
      <c r="D12" s="314">
        <f>VLOOKUP($A12,Forecast!$A:$K,7,FALSE)</f>
        <v>0</v>
      </c>
      <c r="E12" s="315">
        <f>VLOOKUP($A12,Forecast!$A:$K,8,FALSE)</f>
        <v>0</v>
      </c>
      <c r="F12" s="202">
        <f>IF(D12=0,0,(E12-D12)/D12)</f>
        <v>0</v>
      </c>
      <c r="G12" s="315">
        <f>VLOOKUP($A12,Forecast!$A:$K,9,FALSE)</f>
        <v>0</v>
      </c>
      <c r="H12" s="202">
        <f>IF(E12=0,0,(G12-E12)/E12)</f>
        <v>0</v>
      </c>
      <c r="I12" s="315">
        <f>VLOOKUP($A12,Forecast!$A:$K,10,FALSE)</f>
        <v>0</v>
      </c>
      <c r="J12" s="202">
        <f>IF(G12=0,0,(I12-G12)/G12)</f>
        <v>0</v>
      </c>
      <c r="K12" s="315">
        <f>VLOOKUP($A12,Forecast!$A:$K,11,FALSE)</f>
        <v>0</v>
      </c>
      <c r="L12" s="207">
        <f>IF(I12=0,0,(K12-I12)/I12)</f>
        <v>0</v>
      </c>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row>
    <row r="13" spans="1:248" x14ac:dyDescent="0.2">
      <c r="A13" s="5">
        <v>1.02</v>
      </c>
      <c r="B13" s="3" t="s">
        <v>5</v>
      </c>
      <c r="C13" s="186">
        <f>VLOOKUP($A13,Forecast!$A:$K,6,FALSE)</f>
        <v>0</v>
      </c>
      <c r="D13" s="191">
        <f>VLOOKUP($A13,Forecast!$A:$K,7,FALSE)</f>
        <v>0</v>
      </c>
      <c r="E13" s="192">
        <f>VLOOKUP($A13,Forecast!$A:$K,8,FALSE)</f>
        <v>0</v>
      </c>
      <c r="F13" s="202">
        <f t="shared" ref="F13:F19" si="0">IF(D13=0,0,(E13-D13)/D13)</f>
        <v>0</v>
      </c>
      <c r="G13" s="192">
        <f>VLOOKUP($A13,Forecast!$A:$K,9,FALSE)</f>
        <v>0</v>
      </c>
      <c r="H13" s="202">
        <f t="shared" ref="H13:L20" si="1">IF(E13=0,0,(G13-E13)/E13)</f>
        <v>0</v>
      </c>
      <c r="I13" s="192">
        <f>VLOOKUP($A13,Forecast!$A:$K,10,FALSE)</f>
        <v>0</v>
      </c>
      <c r="J13" s="202">
        <f t="shared" si="1"/>
        <v>0</v>
      </c>
      <c r="K13" s="192">
        <f>VLOOKUP($A13,Forecast!$A:$K,11,FALSE)</f>
        <v>0</v>
      </c>
      <c r="L13" s="207">
        <f t="shared" si="1"/>
        <v>0</v>
      </c>
    </row>
    <row r="14" spans="1:248" x14ac:dyDescent="0.2">
      <c r="A14" s="5">
        <v>1.03</v>
      </c>
      <c r="B14" s="3" t="s">
        <v>6</v>
      </c>
      <c r="C14" s="186">
        <f>VLOOKUP($A14,Forecast!$A:$K,6,FALSE)</f>
        <v>0</v>
      </c>
      <c r="D14" s="191">
        <f>VLOOKUP($A14,Forecast!$A:$K,7,FALSE)</f>
        <v>0</v>
      </c>
      <c r="E14" s="192">
        <f>VLOOKUP($A14,Forecast!$A:$K,8,FALSE)</f>
        <v>0</v>
      </c>
      <c r="F14" s="202">
        <f t="shared" si="0"/>
        <v>0</v>
      </c>
      <c r="G14" s="192">
        <f>VLOOKUP($A14,Forecast!$A:$K,9,FALSE)</f>
        <v>0</v>
      </c>
      <c r="H14" s="202">
        <f t="shared" si="1"/>
        <v>0</v>
      </c>
      <c r="I14" s="192">
        <f>VLOOKUP($A14,Forecast!$A:$K,10,FALSE)</f>
        <v>0</v>
      </c>
      <c r="J14" s="202">
        <f t="shared" si="1"/>
        <v>0</v>
      </c>
      <c r="K14" s="192">
        <f>VLOOKUP($A14,Forecast!$A:$K,11,FALSE)</f>
        <v>0</v>
      </c>
      <c r="L14" s="207">
        <f t="shared" si="1"/>
        <v>0</v>
      </c>
    </row>
    <row r="15" spans="1:248" x14ac:dyDescent="0.2">
      <c r="A15" s="5">
        <v>1.0349999999999999</v>
      </c>
      <c r="B15" s="303" t="s">
        <v>159</v>
      </c>
      <c r="C15" s="186">
        <f>VLOOKUP($A15,Forecast!$A:$K,6,FALSE)</f>
        <v>0</v>
      </c>
      <c r="D15" s="191">
        <f>VLOOKUP($A15,Forecast!$A:$K,7,FALSE)</f>
        <v>0</v>
      </c>
      <c r="E15" s="192">
        <f>VLOOKUP($A15,Forecast!$A:$K,8,FALSE)</f>
        <v>0</v>
      </c>
      <c r="F15" s="202">
        <f t="shared" si="0"/>
        <v>0</v>
      </c>
      <c r="G15" s="192">
        <f>VLOOKUP($A15,Forecast!$A:$K,9,FALSE)</f>
        <v>0</v>
      </c>
      <c r="H15" s="202">
        <f t="shared" si="1"/>
        <v>0</v>
      </c>
      <c r="I15" s="192">
        <f>VLOOKUP($A15,Forecast!$A:$K,10,FALSE)</f>
        <v>0</v>
      </c>
      <c r="J15" s="202">
        <f t="shared" si="1"/>
        <v>0</v>
      </c>
      <c r="K15" s="192">
        <f>VLOOKUP($A15,Forecast!$A:$K,11,FALSE)</f>
        <v>0</v>
      </c>
      <c r="L15" s="207">
        <f t="shared" si="1"/>
        <v>0</v>
      </c>
    </row>
    <row r="16" spans="1:248" x14ac:dyDescent="0.2">
      <c r="A16" s="5">
        <v>1.04</v>
      </c>
      <c r="B16" s="303" t="s">
        <v>160</v>
      </c>
      <c r="C16" s="186">
        <f>VLOOKUP($A16,Forecast!$A:$K,6,FALSE)</f>
        <v>0</v>
      </c>
      <c r="D16" s="191">
        <f>VLOOKUP($A16,Forecast!$A:$K,7,FALSE)</f>
        <v>0</v>
      </c>
      <c r="E16" s="192">
        <f>VLOOKUP($A16,Forecast!$A:$K,8,FALSE)</f>
        <v>0</v>
      </c>
      <c r="F16" s="202">
        <f t="shared" si="0"/>
        <v>0</v>
      </c>
      <c r="G16" s="192">
        <f>VLOOKUP($A16,Forecast!$A:$K,9,FALSE)</f>
        <v>0</v>
      </c>
      <c r="H16" s="202">
        <f t="shared" si="1"/>
        <v>0</v>
      </c>
      <c r="I16" s="192">
        <f>VLOOKUP($A16,Forecast!$A:$K,10,FALSE)</f>
        <v>0</v>
      </c>
      <c r="J16" s="202">
        <f t="shared" si="1"/>
        <v>0</v>
      </c>
      <c r="K16" s="192">
        <f>VLOOKUP($A16,Forecast!$A:$K,11,FALSE)</f>
        <v>0</v>
      </c>
      <c r="L16" s="207">
        <f t="shared" si="1"/>
        <v>0</v>
      </c>
    </row>
    <row r="17" spans="1:248" x14ac:dyDescent="0.2">
      <c r="A17" s="5">
        <v>1.0449999999999999</v>
      </c>
      <c r="B17" s="303" t="s">
        <v>147</v>
      </c>
      <c r="C17" s="186">
        <f>VLOOKUP($A17,Forecast!$A:$K,6,FALSE)</f>
        <v>0</v>
      </c>
      <c r="D17" s="191">
        <f>VLOOKUP($A17,Forecast!$A:$K,7,FALSE)</f>
        <v>0</v>
      </c>
      <c r="E17" s="192">
        <f>VLOOKUP($A17,Forecast!$A:$K,8,FALSE)</f>
        <v>0</v>
      </c>
      <c r="F17" s="202">
        <f>IF(D17=0,0,(E17-D17)/D17)</f>
        <v>0</v>
      </c>
      <c r="G17" s="192">
        <f>VLOOKUP($A17,Forecast!$A:$K,9,FALSE)</f>
        <v>0</v>
      </c>
      <c r="H17" s="202">
        <f>IF(E17=0,0,(G17-E17)/E17)</f>
        <v>0</v>
      </c>
      <c r="I17" s="192">
        <f>VLOOKUP($A17,Forecast!$A:$K,10,FALSE)</f>
        <v>0</v>
      </c>
      <c r="J17" s="202">
        <f>IF(G17=0,0,(I17-G17)/G17)</f>
        <v>0</v>
      </c>
      <c r="K17" s="192">
        <f>VLOOKUP($A17,Forecast!$A:$K,11,FALSE)</f>
        <v>0</v>
      </c>
      <c r="L17" s="207">
        <f>IF(I17=0,0,(K17-I17)/I17)</f>
        <v>0</v>
      </c>
    </row>
    <row r="18" spans="1:248" x14ac:dyDescent="0.2">
      <c r="A18" s="5">
        <v>1.05</v>
      </c>
      <c r="B18" s="3" t="s">
        <v>65</v>
      </c>
      <c r="C18" s="186">
        <f>VLOOKUP($A18,Forecast!$A:$K,6,FALSE)</f>
        <v>0</v>
      </c>
      <c r="D18" s="191">
        <f>VLOOKUP($A18,Forecast!$A:$K,7,FALSE)</f>
        <v>0</v>
      </c>
      <c r="E18" s="192">
        <f>VLOOKUP($A18,Forecast!$A:$K,8,FALSE)</f>
        <v>0</v>
      </c>
      <c r="F18" s="202">
        <f t="shared" si="0"/>
        <v>0</v>
      </c>
      <c r="G18" s="192">
        <f>VLOOKUP($A18,Forecast!$A:$K,9,FALSE)</f>
        <v>0</v>
      </c>
      <c r="H18" s="202">
        <f t="shared" si="1"/>
        <v>0</v>
      </c>
      <c r="I18" s="192">
        <f>VLOOKUP($A18,Forecast!$A:$K,10,FALSE)</f>
        <v>0</v>
      </c>
      <c r="J18" s="202">
        <f t="shared" si="1"/>
        <v>0</v>
      </c>
      <c r="K18" s="192">
        <f>VLOOKUP($A18,Forecast!$A:$K,11,FALSE)</f>
        <v>0</v>
      </c>
      <c r="L18" s="207">
        <f t="shared" si="1"/>
        <v>0</v>
      </c>
    </row>
    <row r="19" spans="1:248" x14ac:dyDescent="0.2">
      <c r="A19" s="5">
        <v>1.06</v>
      </c>
      <c r="B19" s="3" t="s">
        <v>66</v>
      </c>
      <c r="C19" s="186">
        <f>VLOOKUP($A19,Forecast!$A:$K,6,FALSE)</f>
        <v>0</v>
      </c>
      <c r="D19" s="194">
        <f>VLOOKUP($A19,Forecast!$A:$K,7,FALSE)</f>
        <v>0</v>
      </c>
      <c r="E19" s="195">
        <f>VLOOKUP($A19,Forecast!$A:$K,8,FALSE)</f>
        <v>0</v>
      </c>
      <c r="F19" s="203">
        <f t="shared" si="0"/>
        <v>0</v>
      </c>
      <c r="G19" s="195">
        <f>VLOOKUP($A19,Forecast!$A:$K,9,FALSE)</f>
        <v>0</v>
      </c>
      <c r="H19" s="203">
        <f t="shared" si="1"/>
        <v>0</v>
      </c>
      <c r="I19" s="195">
        <f>VLOOKUP($A19,Forecast!$A:$K,10,FALSE)</f>
        <v>0</v>
      </c>
      <c r="J19" s="203">
        <f t="shared" si="1"/>
        <v>0</v>
      </c>
      <c r="K19" s="195">
        <f>VLOOKUP($A19,Forecast!$A:$K,11,FALSE)</f>
        <v>0</v>
      </c>
      <c r="L19" s="208">
        <f t="shared" si="1"/>
        <v>0</v>
      </c>
    </row>
    <row r="20" spans="1:248" s="29" customFormat="1" ht="14.25" x14ac:dyDescent="0.2">
      <c r="A20" s="27">
        <v>1.07</v>
      </c>
      <c r="B20" s="28" t="s">
        <v>7</v>
      </c>
      <c r="C20" s="186">
        <f>VLOOKUP($A20,Forecast!$A:$K,6,FALSE)</f>
        <v>0</v>
      </c>
      <c r="D20" s="246">
        <f>SUM(D12:D19)</f>
        <v>0</v>
      </c>
      <c r="E20" s="212">
        <f>SUM(E12:E19)</f>
        <v>0</v>
      </c>
      <c r="F20" s="214">
        <f>IF(D20=0,0,(E20-D20)/D20)</f>
        <v>0</v>
      </c>
      <c r="G20" s="212">
        <f>SUM(G12:G19)</f>
        <v>0</v>
      </c>
      <c r="H20" s="214">
        <f t="shared" si="1"/>
        <v>0</v>
      </c>
      <c r="I20" s="212">
        <f>SUM(I12:I19)</f>
        <v>0</v>
      </c>
      <c r="J20" s="214">
        <f t="shared" si="1"/>
        <v>0</v>
      </c>
      <c r="K20" s="212">
        <f>SUM(K12:K19)</f>
        <v>0</v>
      </c>
      <c r="L20" s="172">
        <f t="shared" si="1"/>
        <v>0</v>
      </c>
    </row>
    <row r="21" spans="1:248" ht="8.25" customHeight="1" x14ac:dyDescent="0.2">
      <c r="A21" s="5"/>
      <c r="C21" s="186"/>
      <c r="D21" s="209"/>
      <c r="E21" s="222"/>
      <c r="F21" s="222"/>
      <c r="G21" s="222"/>
      <c r="H21" s="222"/>
      <c r="I21" s="222"/>
      <c r="J21" s="222"/>
      <c r="K21" s="222"/>
      <c r="L21" s="210"/>
    </row>
    <row r="22" spans="1:248" x14ac:dyDescent="0.2">
      <c r="A22" s="5"/>
      <c r="B22" s="6" t="s">
        <v>8</v>
      </c>
      <c r="C22" s="186"/>
      <c r="D22" s="138"/>
      <c r="E22" s="139"/>
      <c r="F22" s="139"/>
      <c r="G22" s="139"/>
      <c r="H22" s="139"/>
      <c r="I22" s="139"/>
      <c r="J22" s="139"/>
      <c r="K22" s="139"/>
      <c r="L22" s="140"/>
    </row>
    <row r="23" spans="1:248" x14ac:dyDescent="0.2">
      <c r="A23" s="5">
        <v>2.0099999999999998</v>
      </c>
      <c r="B23" s="3" t="s">
        <v>67</v>
      </c>
      <c r="C23" s="186">
        <f>VLOOKUP($A23,Forecast!$A:$K,6,FALSE)</f>
        <v>0</v>
      </c>
      <c r="D23" s="193">
        <f>VLOOKUP($A23,Forecast!$A:$K,7,FALSE)</f>
        <v>0</v>
      </c>
      <c r="E23" s="196">
        <f>VLOOKUP($A23,Forecast!$A:$K,8,FALSE)</f>
        <v>0</v>
      </c>
      <c r="F23" s="204">
        <f t="shared" ref="F23:F29" si="2">IF(D23=0,0,(E23-D23)/D23)</f>
        <v>0</v>
      </c>
      <c r="G23" s="196">
        <f>VLOOKUP($A23,Forecast!$A:$K,9,FALSE)</f>
        <v>0</v>
      </c>
      <c r="H23" s="204">
        <f t="shared" ref="H23:L29" si="3">IF(E23=0,0,(G23-E23)/E23)</f>
        <v>0</v>
      </c>
      <c r="I23" s="196">
        <f>VLOOKUP($A23,Forecast!$A:$K,10,FALSE)</f>
        <v>0</v>
      </c>
      <c r="J23" s="204">
        <f t="shared" si="3"/>
        <v>0</v>
      </c>
      <c r="K23" s="196">
        <f>VLOOKUP($A23,Forecast!$A:$K,11,FALSE)</f>
        <v>0</v>
      </c>
      <c r="L23" s="211">
        <f t="shared" si="3"/>
        <v>0</v>
      </c>
      <c r="M23" s="190"/>
      <c r="N23" s="190"/>
    </row>
    <row r="24" spans="1:248" x14ac:dyDescent="0.2">
      <c r="A24" s="5">
        <v>2.02</v>
      </c>
      <c r="B24" s="3" t="s">
        <v>64</v>
      </c>
      <c r="C24" s="186">
        <f>VLOOKUP($A24,Forecast!$A:$K,6,FALSE)</f>
        <v>0</v>
      </c>
      <c r="D24" s="193">
        <f>VLOOKUP($A24,Forecast!$A:$K,7,FALSE)</f>
        <v>0</v>
      </c>
      <c r="E24" s="196">
        <f>VLOOKUP($A24,Forecast!$A:$K,8,FALSE)</f>
        <v>0</v>
      </c>
      <c r="F24" s="204">
        <f t="shared" si="2"/>
        <v>0</v>
      </c>
      <c r="G24" s="196">
        <f>VLOOKUP($A24,Forecast!$A:$K,9,FALSE)</f>
        <v>0</v>
      </c>
      <c r="H24" s="204">
        <f t="shared" si="3"/>
        <v>0</v>
      </c>
      <c r="I24" s="196">
        <f>VLOOKUP($A24,Forecast!$A:$K,10,FALSE)</f>
        <v>0</v>
      </c>
      <c r="J24" s="204">
        <f t="shared" si="3"/>
        <v>0</v>
      </c>
      <c r="K24" s="196">
        <f>VLOOKUP($A24,Forecast!$A:$K,11,FALSE)</f>
        <v>0</v>
      </c>
      <c r="L24" s="211">
        <f t="shared" si="3"/>
        <v>0</v>
      </c>
      <c r="M24" s="198"/>
      <c r="N24" s="198"/>
    </row>
    <row r="25" spans="1:248" x14ac:dyDescent="0.2">
      <c r="A25" s="5">
        <v>2.04</v>
      </c>
      <c r="B25" s="3" t="s">
        <v>68</v>
      </c>
      <c r="C25" s="186">
        <f>VLOOKUP($A25,Forecast!$A:$K,6,FALSE)</f>
        <v>0</v>
      </c>
      <c r="D25" s="191">
        <f>VLOOKUP($A25,Forecast!$A:$K,7,FALSE)</f>
        <v>0</v>
      </c>
      <c r="E25" s="196">
        <f>VLOOKUP($A25,Forecast!$A:$K,8,FALSE)</f>
        <v>0</v>
      </c>
      <c r="F25" s="204">
        <f t="shared" si="2"/>
        <v>0</v>
      </c>
      <c r="G25" s="196">
        <f>VLOOKUP($A25,Forecast!$A:$K,9,FALSE)</f>
        <v>0</v>
      </c>
      <c r="H25" s="204">
        <f t="shared" si="3"/>
        <v>0</v>
      </c>
      <c r="I25" s="196">
        <f>VLOOKUP($A25,Forecast!$A:$K,10,FALSE)</f>
        <v>0</v>
      </c>
      <c r="J25" s="204">
        <f t="shared" si="3"/>
        <v>0</v>
      </c>
      <c r="K25" s="196">
        <f>VLOOKUP($A25,Forecast!$A:$K,11,FALSE)</f>
        <v>0</v>
      </c>
      <c r="L25" s="211">
        <f t="shared" si="3"/>
        <v>0</v>
      </c>
      <c r="M25" s="198"/>
      <c r="N25" s="198"/>
    </row>
    <row r="26" spans="1:248" x14ac:dyDescent="0.2">
      <c r="A26" s="5">
        <v>2.0499999999999998</v>
      </c>
      <c r="B26" s="3" t="s">
        <v>69</v>
      </c>
      <c r="C26" s="186">
        <f>VLOOKUP($A26,Forecast!$A:$K,6,FALSE)</f>
        <v>0</v>
      </c>
      <c r="D26" s="191">
        <f>VLOOKUP($A26,Forecast!$A:$K,7,FALSE)</f>
        <v>0</v>
      </c>
      <c r="E26" s="196">
        <f>VLOOKUP($A26,Forecast!$A:$K,8,FALSE)</f>
        <v>0</v>
      </c>
      <c r="F26" s="204">
        <f t="shared" si="2"/>
        <v>0</v>
      </c>
      <c r="G26" s="196">
        <f>VLOOKUP($A26,Forecast!$A:$K,9,FALSE)</f>
        <v>0</v>
      </c>
      <c r="H26" s="204">
        <f t="shared" si="3"/>
        <v>0</v>
      </c>
      <c r="I26" s="196">
        <f>VLOOKUP($A26,Forecast!$A:$K,10,FALSE)</f>
        <v>0</v>
      </c>
      <c r="J26" s="204">
        <f t="shared" si="3"/>
        <v>0</v>
      </c>
      <c r="K26" s="196">
        <f>VLOOKUP($A26,Forecast!$A:$K,11,FALSE)</f>
        <v>0</v>
      </c>
      <c r="L26" s="211">
        <f t="shared" si="3"/>
        <v>0</v>
      </c>
      <c r="M26" s="198"/>
      <c r="N26" s="198"/>
    </row>
    <row r="27" spans="1:248" x14ac:dyDescent="0.2">
      <c r="A27" s="5">
        <v>2.06</v>
      </c>
      <c r="B27" s="3" t="s">
        <v>63</v>
      </c>
      <c r="C27" s="186">
        <f>VLOOKUP($A27,Forecast!$A:$K,6,FALSE)</f>
        <v>0</v>
      </c>
      <c r="D27" s="191">
        <f>VLOOKUP($A27,Forecast!$A:$K,7,FALSE)</f>
        <v>0</v>
      </c>
      <c r="E27" s="196">
        <f>VLOOKUP($A27,Forecast!$A:$K,8,FALSE)</f>
        <v>0</v>
      </c>
      <c r="F27" s="204">
        <f t="shared" si="2"/>
        <v>0</v>
      </c>
      <c r="G27" s="196">
        <f>VLOOKUP($A27,Forecast!$A:$K,9,FALSE)</f>
        <v>0</v>
      </c>
      <c r="H27" s="204">
        <f t="shared" si="3"/>
        <v>0</v>
      </c>
      <c r="I27" s="196">
        <f>VLOOKUP($A27,Forecast!$A:$K,10,FALSE)</f>
        <v>0</v>
      </c>
      <c r="J27" s="204">
        <f t="shared" si="3"/>
        <v>0</v>
      </c>
      <c r="K27" s="196">
        <f>VLOOKUP($A27,Forecast!$A:$K,11,FALSE)</f>
        <v>0</v>
      </c>
      <c r="L27" s="211">
        <f t="shared" si="3"/>
        <v>0</v>
      </c>
      <c r="M27" s="198"/>
      <c r="N27" s="198"/>
    </row>
    <row r="28" spans="1:248" ht="14.25" x14ac:dyDescent="0.2">
      <c r="A28" s="5">
        <v>2.0699999999999998</v>
      </c>
      <c r="B28" s="9" t="s">
        <v>9</v>
      </c>
      <c r="C28" s="186">
        <f>VLOOKUP($A28,Forecast!$A:$K,6,FALSE)</f>
        <v>0</v>
      </c>
      <c r="D28" s="274">
        <f>VLOOKUP($A28,Forecast!$A:$K,7,FALSE)</f>
        <v>0</v>
      </c>
      <c r="E28" s="273">
        <f>VLOOKUP($A28,Forecast!$A:$K,8,FALSE)</f>
        <v>0</v>
      </c>
      <c r="F28" s="308">
        <f t="shared" si="2"/>
        <v>0</v>
      </c>
      <c r="G28" s="273">
        <f>VLOOKUP($A28,Forecast!$A:$K,9,FALSE)</f>
        <v>0</v>
      </c>
      <c r="H28" s="308">
        <f t="shared" si="3"/>
        <v>0</v>
      </c>
      <c r="I28" s="273">
        <f>VLOOKUP($A28,Forecast!$A:$K,10,FALSE)</f>
        <v>0</v>
      </c>
      <c r="J28" s="308">
        <f t="shared" si="3"/>
        <v>0</v>
      </c>
      <c r="K28" s="273">
        <f>VLOOKUP($A28,Forecast!$A:$K,11,FALSE)</f>
        <v>0</v>
      </c>
      <c r="L28" s="179">
        <f t="shared" si="3"/>
        <v>0</v>
      </c>
      <c r="M28" s="198"/>
      <c r="N28" s="198"/>
    </row>
    <row r="29" spans="1:248" s="29" customFormat="1" ht="14.25" x14ac:dyDescent="0.2">
      <c r="A29" s="27">
        <v>2.08</v>
      </c>
      <c r="B29" s="28" t="s">
        <v>10</v>
      </c>
      <c r="C29" s="186">
        <f>VLOOKUP($A29,Forecast!$A:$K,6,FALSE)</f>
        <v>0</v>
      </c>
      <c r="D29" s="224">
        <f>VLOOKUP($A29,Forecast!$A:$K,7,FALSE)</f>
        <v>0</v>
      </c>
      <c r="E29" s="223">
        <f>VLOOKUP($A29,Forecast!$A:$K,8,FALSE)</f>
        <v>0</v>
      </c>
      <c r="F29" s="215">
        <f t="shared" si="2"/>
        <v>0</v>
      </c>
      <c r="G29" s="223">
        <f>VLOOKUP($A29,Forecast!$A:$K,9,FALSE)</f>
        <v>0</v>
      </c>
      <c r="H29" s="215">
        <f t="shared" si="3"/>
        <v>0</v>
      </c>
      <c r="I29" s="223">
        <f>VLOOKUP($A29,Forecast!$A:$K,10,FALSE)</f>
        <v>0</v>
      </c>
      <c r="J29" s="215">
        <f t="shared" si="3"/>
        <v>0</v>
      </c>
      <c r="K29" s="213">
        <f>VLOOKUP($A29,Forecast!$A:$K,11,FALSE)</f>
        <v>0</v>
      </c>
      <c r="L29" s="225">
        <f t="shared" si="3"/>
        <v>0</v>
      </c>
    </row>
    <row r="30" spans="1:248" ht="8.25" customHeight="1" x14ac:dyDescent="0.2">
      <c r="A30" s="5"/>
      <c r="C30" s="186"/>
      <c r="D30" s="209"/>
      <c r="E30" s="222"/>
      <c r="F30" s="222"/>
      <c r="G30" s="222"/>
      <c r="H30" s="222"/>
      <c r="I30" s="222"/>
      <c r="J30" s="222"/>
      <c r="K30" s="222"/>
      <c r="L30" s="210"/>
    </row>
    <row r="31" spans="1:248" x14ac:dyDescent="0.2">
      <c r="A31" s="5"/>
      <c r="B31" s="6" t="s">
        <v>11</v>
      </c>
      <c r="C31" s="186"/>
      <c r="D31" s="138"/>
      <c r="E31" s="139"/>
      <c r="F31" s="139"/>
      <c r="G31" s="139"/>
      <c r="H31" s="139"/>
      <c r="I31" s="139"/>
      <c r="J31" s="139"/>
      <c r="K31" s="139"/>
      <c r="L31" s="140"/>
    </row>
    <row r="32" spans="1:248" x14ac:dyDescent="0.2">
      <c r="A32" s="5">
        <v>3.01</v>
      </c>
      <c r="B32" s="185" t="s">
        <v>12</v>
      </c>
      <c r="C32" s="186">
        <f>VLOOKUP($A32,Forecast!$A:$K,6,FALSE)</f>
        <v>0</v>
      </c>
      <c r="D32" s="191">
        <f>VLOOKUP($A32,Forecast!$A:$K,7,FALSE)</f>
        <v>0</v>
      </c>
      <c r="E32" s="196">
        <f>VLOOKUP($A32,Forecast!$A:$K,8,FALSE)</f>
        <v>0</v>
      </c>
      <c r="F32" s="204">
        <f t="shared" ref="F32:F47" si="4">IF(D32=0,0,(E32-D32)/D32)</f>
        <v>0</v>
      </c>
      <c r="G32" s="196">
        <f>VLOOKUP($A32,Forecast!$A:$K,9,FALSE)</f>
        <v>0</v>
      </c>
      <c r="H32" s="204">
        <f t="shared" ref="H32:L46" si="5">IF(E32=0,0,(G32-E32)/E32)</f>
        <v>0</v>
      </c>
      <c r="I32" s="196">
        <f>VLOOKUP($A32,Forecast!$A:$K,10,FALSE)</f>
        <v>0</v>
      </c>
      <c r="J32" s="204">
        <f t="shared" si="5"/>
        <v>0</v>
      </c>
      <c r="K32" s="196">
        <f>VLOOKUP($A32,Forecast!$A:$K,11,FALSE)</f>
        <v>0</v>
      </c>
      <c r="L32" s="211">
        <f t="shared" si="5"/>
        <v>0</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row>
    <row r="33" spans="1:248" x14ac:dyDescent="0.2">
      <c r="A33" s="5">
        <v>3.02</v>
      </c>
      <c r="B33" s="3" t="s">
        <v>13</v>
      </c>
      <c r="C33" s="186">
        <f>VLOOKUP($A33,Forecast!$A:$K,6,FALSE)</f>
        <v>0</v>
      </c>
      <c r="D33" s="191">
        <f>VLOOKUP($A33,Forecast!$A:$K,7,FALSE)</f>
        <v>0</v>
      </c>
      <c r="E33" s="196">
        <f>VLOOKUP($A33,Forecast!$A:$K,8,FALSE)</f>
        <v>0</v>
      </c>
      <c r="F33" s="204">
        <f t="shared" si="4"/>
        <v>0</v>
      </c>
      <c r="G33" s="196">
        <f>VLOOKUP($A33,Forecast!$A:$K,9,FALSE)</f>
        <v>0</v>
      </c>
      <c r="H33" s="204">
        <f t="shared" si="5"/>
        <v>0</v>
      </c>
      <c r="I33" s="196">
        <f>VLOOKUP($A33,Forecast!$A:$K,10,FALSE)</f>
        <v>0</v>
      </c>
      <c r="J33" s="204">
        <f t="shared" si="5"/>
        <v>0</v>
      </c>
      <c r="K33" s="196">
        <f>VLOOKUP($A33,Forecast!$A:$K,11,FALSE)</f>
        <v>0</v>
      </c>
      <c r="L33" s="211">
        <f t="shared" si="5"/>
        <v>0</v>
      </c>
    </row>
    <row r="34" spans="1:248" x14ac:dyDescent="0.2">
      <c r="A34" s="5">
        <v>3.03</v>
      </c>
      <c r="B34" s="3" t="s">
        <v>14</v>
      </c>
      <c r="C34" s="186">
        <f>VLOOKUP($A34,Forecast!$A:$K,6,FALSE)</f>
        <v>0</v>
      </c>
      <c r="D34" s="191">
        <f>VLOOKUP($A34,Forecast!$A:$K,7,FALSE)</f>
        <v>0</v>
      </c>
      <c r="E34" s="196">
        <f>VLOOKUP($A34,Forecast!$A:$K,8,FALSE)</f>
        <v>0</v>
      </c>
      <c r="F34" s="204">
        <f t="shared" si="4"/>
        <v>0</v>
      </c>
      <c r="G34" s="196">
        <f>VLOOKUP($A34,Forecast!$A:$K,9,FALSE)</f>
        <v>0</v>
      </c>
      <c r="H34" s="204">
        <f t="shared" si="5"/>
        <v>0</v>
      </c>
      <c r="I34" s="196">
        <f>VLOOKUP($A34,Forecast!$A:$K,10,FALSE)</f>
        <v>0</v>
      </c>
      <c r="J34" s="204">
        <f t="shared" si="5"/>
        <v>0</v>
      </c>
      <c r="K34" s="196">
        <f>VLOOKUP($A34,Forecast!$A:$K,11,FALSE)</f>
        <v>0</v>
      </c>
      <c r="L34" s="211">
        <f t="shared" si="5"/>
        <v>0</v>
      </c>
    </row>
    <row r="35" spans="1:248" x14ac:dyDescent="0.2">
      <c r="A35" s="5">
        <v>3.04</v>
      </c>
      <c r="B35" s="3" t="s">
        <v>15</v>
      </c>
      <c r="C35" s="186">
        <f>VLOOKUP($A35,Forecast!$A:$K,6,FALSE)</f>
        <v>0</v>
      </c>
      <c r="D35" s="191">
        <f>VLOOKUP($A35,Forecast!$A:$K,7,FALSE)</f>
        <v>0</v>
      </c>
      <c r="E35" s="196">
        <f>VLOOKUP($A35,Forecast!$A:$K,8,FALSE)</f>
        <v>0</v>
      </c>
      <c r="F35" s="204">
        <f t="shared" si="4"/>
        <v>0</v>
      </c>
      <c r="G35" s="196">
        <f>VLOOKUP($A35,Forecast!$A:$K,9,FALSE)</f>
        <v>0</v>
      </c>
      <c r="H35" s="204">
        <f t="shared" si="5"/>
        <v>0</v>
      </c>
      <c r="I35" s="196">
        <f>VLOOKUP($A35,Forecast!$A:$K,10,FALSE)</f>
        <v>0</v>
      </c>
      <c r="J35" s="204">
        <f t="shared" si="5"/>
        <v>0</v>
      </c>
      <c r="K35" s="196">
        <f>VLOOKUP($A35,Forecast!$A:$K,11,FALSE)</f>
        <v>0</v>
      </c>
      <c r="L35" s="211">
        <f t="shared" si="5"/>
        <v>0</v>
      </c>
    </row>
    <row r="36" spans="1:248" x14ac:dyDescent="0.2">
      <c r="A36" s="5">
        <v>3.05</v>
      </c>
      <c r="B36" s="3" t="s">
        <v>16</v>
      </c>
      <c r="C36" s="186">
        <f>VLOOKUP($A36,Forecast!$A:$K,6,FALSE)</f>
        <v>0</v>
      </c>
      <c r="D36" s="191">
        <f>VLOOKUP($A36,Forecast!$A:$K,7,FALSE)</f>
        <v>0</v>
      </c>
      <c r="E36" s="196">
        <f>VLOOKUP($A36,Forecast!$A:$K,8,FALSE)</f>
        <v>0</v>
      </c>
      <c r="F36" s="204">
        <f t="shared" si="4"/>
        <v>0</v>
      </c>
      <c r="G36" s="196">
        <f>VLOOKUP($A36,Forecast!$A:$K,9,FALSE)</f>
        <v>0</v>
      </c>
      <c r="H36" s="204">
        <f t="shared" si="5"/>
        <v>0</v>
      </c>
      <c r="I36" s="196">
        <f>VLOOKUP($A36,Forecast!$A:$K,10,FALSE)</f>
        <v>0</v>
      </c>
      <c r="J36" s="204">
        <f t="shared" si="5"/>
        <v>0</v>
      </c>
      <c r="K36" s="196">
        <f>VLOOKUP($A36,Forecast!$A:$K,11,FALSE)</f>
        <v>0</v>
      </c>
      <c r="L36" s="211">
        <f t="shared" si="5"/>
        <v>0</v>
      </c>
    </row>
    <row r="37" spans="1:248" x14ac:dyDescent="0.2">
      <c r="A37" s="5">
        <v>3.06</v>
      </c>
      <c r="B37" s="3" t="s">
        <v>61</v>
      </c>
      <c r="C37" s="186">
        <f>VLOOKUP($A37,Forecast!$A:$K,6,FALSE)</f>
        <v>0</v>
      </c>
      <c r="D37" s="191">
        <f>VLOOKUP($A37,Forecast!$A:$K,7,FALSE)</f>
        <v>0</v>
      </c>
      <c r="E37" s="196">
        <f>VLOOKUP($A37,Forecast!$A:$K,8,FALSE)</f>
        <v>0</v>
      </c>
      <c r="F37" s="204">
        <f t="shared" si="4"/>
        <v>0</v>
      </c>
      <c r="G37" s="196">
        <f>VLOOKUP($A37,Forecast!$A:$K,9,FALSE)</f>
        <v>0</v>
      </c>
      <c r="H37" s="204">
        <f t="shared" si="5"/>
        <v>0</v>
      </c>
      <c r="I37" s="196">
        <f>VLOOKUP($A37,Forecast!$A:$K,10,FALSE)</f>
        <v>0</v>
      </c>
      <c r="J37" s="204">
        <f t="shared" si="5"/>
        <v>0</v>
      </c>
      <c r="K37" s="196">
        <f>VLOOKUP($A37,Forecast!$A:$K,11,FALSE)</f>
        <v>0</v>
      </c>
      <c r="L37" s="211">
        <f t="shared" si="5"/>
        <v>0</v>
      </c>
    </row>
    <row r="38" spans="1:248" x14ac:dyDescent="0.2">
      <c r="A38" s="5"/>
      <c r="B38" s="303" t="s">
        <v>17</v>
      </c>
      <c r="C38" s="186"/>
      <c r="D38" s="193"/>
      <c r="E38" s="196"/>
      <c r="F38" s="204">
        <f t="shared" si="4"/>
        <v>0</v>
      </c>
      <c r="G38" s="196"/>
      <c r="H38" s="204">
        <f t="shared" si="5"/>
        <v>0</v>
      </c>
      <c r="I38" s="196"/>
      <c r="J38" s="204">
        <f t="shared" si="5"/>
        <v>0</v>
      </c>
      <c r="K38" s="196"/>
      <c r="L38" s="211">
        <f t="shared" si="5"/>
        <v>0</v>
      </c>
    </row>
    <row r="39" spans="1:248" x14ac:dyDescent="0.2">
      <c r="A39" s="5">
        <v>4.01</v>
      </c>
      <c r="B39" s="3" t="s">
        <v>62</v>
      </c>
      <c r="C39" s="186">
        <f>VLOOKUP($A39,Forecast!$A:$K,6,FALSE)</f>
        <v>0</v>
      </c>
      <c r="D39" s="191">
        <f>VLOOKUP($A39,Forecast!$A:$K,7,FALSE)</f>
        <v>0</v>
      </c>
      <c r="E39" s="196">
        <f>VLOOKUP($A39,Forecast!$A:$K,8,FALSE)</f>
        <v>0</v>
      </c>
      <c r="F39" s="204">
        <f t="shared" si="4"/>
        <v>0</v>
      </c>
      <c r="G39" s="196">
        <f>VLOOKUP($A39,Forecast!$A:$K,9,FALSE)</f>
        <v>0</v>
      </c>
      <c r="H39" s="204">
        <f t="shared" si="5"/>
        <v>0</v>
      </c>
      <c r="I39" s="196">
        <f>VLOOKUP($A39,Forecast!$A:$K,10,FALSE)</f>
        <v>0</v>
      </c>
      <c r="J39" s="204">
        <f t="shared" si="5"/>
        <v>0</v>
      </c>
      <c r="K39" s="196">
        <f>VLOOKUP($A39,Forecast!$A:$K,11,FALSE)</f>
        <v>0</v>
      </c>
      <c r="L39" s="211">
        <f t="shared" si="5"/>
        <v>0</v>
      </c>
    </row>
    <row r="40" spans="1:248" x14ac:dyDescent="0.2">
      <c r="A40" s="5">
        <v>4.0199999999999996</v>
      </c>
      <c r="B40" s="3" t="s">
        <v>18</v>
      </c>
      <c r="C40" s="186">
        <f>VLOOKUP($A40,Forecast!$A:$K,6,FALSE)</f>
        <v>0</v>
      </c>
      <c r="D40" s="191">
        <f>VLOOKUP($A40,Forecast!$A:$K,7,FALSE)</f>
        <v>0</v>
      </c>
      <c r="E40" s="196">
        <f>VLOOKUP($A40,Forecast!$A:$K,8,FALSE)</f>
        <v>0</v>
      </c>
      <c r="F40" s="204">
        <f t="shared" si="4"/>
        <v>0</v>
      </c>
      <c r="G40" s="196">
        <f>VLOOKUP($A40,Forecast!$A:$K,9,FALSE)</f>
        <v>0</v>
      </c>
      <c r="H40" s="204">
        <f t="shared" si="5"/>
        <v>0</v>
      </c>
      <c r="I40" s="196">
        <f>VLOOKUP($A40,Forecast!$A:$K,10,FALSE)</f>
        <v>0</v>
      </c>
      <c r="J40" s="204">
        <f t="shared" si="5"/>
        <v>0</v>
      </c>
      <c r="K40" s="196">
        <f>VLOOKUP($A40,Forecast!$A:$K,11,FALSE)</f>
        <v>0</v>
      </c>
      <c r="L40" s="211">
        <f t="shared" si="5"/>
        <v>0</v>
      </c>
    </row>
    <row r="41" spans="1:248" x14ac:dyDescent="0.2">
      <c r="A41" s="5">
        <v>4.03</v>
      </c>
      <c r="B41" s="3" t="s">
        <v>19</v>
      </c>
      <c r="C41" s="186">
        <f>VLOOKUP($A41,Forecast!$A:$K,6,FALSE)</f>
        <v>0</v>
      </c>
      <c r="D41" s="191">
        <f>VLOOKUP($A41,Forecast!$A:$K,7,FALSE)</f>
        <v>0</v>
      </c>
      <c r="E41" s="196">
        <f>VLOOKUP($A41,Forecast!$A:$K,8,FALSE)</f>
        <v>0</v>
      </c>
      <c r="F41" s="204">
        <f t="shared" si="4"/>
        <v>0</v>
      </c>
      <c r="G41" s="196">
        <f>VLOOKUP($A41,Forecast!$A:$K,9,FALSE)</f>
        <v>0</v>
      </c>
      <c r="H41" s="204">
        <f t="shared" si="5"/>
        <v>0</v>
      </c>
      <c r="I41" s="196">
        <f>VLOOKUP($A41,Forecast!$A:$K,10,FALSE)</f>
        <v>0</v>
      </c>
      <c r="J41" s="204">
        <f t="shared" si="5"/>
        <v>0</v>
      </c>
      <c r="K41" s="196">
        <f>VLOOKUP($A41,Forecast!$A:$K,11,FALSE)</f>
        <v>0</v>
      </c>
      <c r="L41" s="211">
        <f t="shared" si="5"/>
        <v>0</v>
      </c>
    </row>
    <row r="42" spans="1:248" x14ac:dyDescent="0.2">
      <c r="A42" s="5">
        <v>4.04</v>
      </c>
      <c r="B42" s="3" t="s">
        <v>20</v>
      </c>
      <c r="C42" s="186">
        <f>VLOOKUP($A42,Forecast!$A:$K,6,FALSE)</f>
        <v>0</v>
      </c>
      <c r="D42" s="191">
        <f>VLOOKUP($A42,Forecast!$A:$K,7,FALSE)</f>
        <v>0</v>
      </c>
      <c r="E42" s="196">
        <f>VLOOKUP($A42,Forecast!$A:$K,8,FALSE)</f>
        <v>0</v>
      </c>
      <c r="F42" s="204">
        <f t="shared" si="4"/>
        <v>0</v>
      </c>
      <c r="G42" s="196">
        <f>VLOOKUP($A42,Forecast!$A:$K,9,FALSE)</f>
        <v>0</v>
      </c>
      <c r="H42" s="204">
        <f t="shared" si="5"/>
        <v>0</v>
      </c>
      <c r="I42" s="196">
        <f>VLOOKUP($A42,Forecast!$A:$K,10,FALSE)</f>
        <v>0</v>
      </c>
      <c r="J42" s="204">
        <f t="shared" si="5"/>
        <v>0</v>
      </c>
      <c r="K42" s="196">
        <f>VLOOKUP($A42,Forecast!$A:$K,11,FALSE)</f>
        <v>0</v>
      </c>
      <c r="L42" s="211">
        <f t="shared" si="5"/>
        <v>0</v>
      </c>
    </row>
    <row r="43" spans="1:248" x14ac:dyDescent="0.2">
      <c r="A43" s="5">
        <v>4.05</v>
      </c>
      <c r="B43" s="3" t="s">
        <v>21</v>
      </c>
      <c r="C43" s="186">
        <f>VLOOKUP($A43,Forecast!$A:$K,6,FALSE)</f>
        <v>0</v>
      </c>
      <c r="D43" s="191">
        <f>VLOOKUP($A43,Forecast!$A:$K,7,FALSE)</f>
        <v>0</v>
      </c>
      <c r="E43" s="196">
        <f>VLOOKUP($A43,Forecast!$A:$K,8,FALSE)</f>
        <v>0</v>
      </c>
      <c r="F43" s="204">
        <f t="shared" si="4"/>
        <v>0</v>
      </c>
      <c r="G43" s="196">
        <f>VLOOKUP($A43,Forecast!$A:$K,9,FALSE)</f>
        <v>0</v>
      </c>
      <c r="H43" s="204">
        <f t="shared" si="5"/>
        <v>0</v>
      </c>
      <c r="I43" s="196">
        <f>VLOOKUP($A43,Forecast!$A:$K,10,FALSE)</f>
        <v>0</v>
      </c>
      <c r="J43" s="204">
        <f t="shared" si="5"/>
        <v>0</v>
      </c>
      <c r="K43" s="196">
        <f>VLOOKUP($A43,Forecast!$A:$K,11,FALSE)</f>
        <v>0</v>
      </c>
      <c r="L43" s="211">
        <f t="shared" si="5"/>
        <v>0</v>
      </c>
    </row>
    <row r="44" spans="1:248" x14ac:dyDescent="0.2">
      <c r="A44" s="5">
        <v>4.0549999999999997</v>
      </c>
      <c r="B44" s="3" t="s">
        <v>22</v>
      </c>
      <c r="C44" s="186">
        <f>VLOOKUP($A44,Forecast!$A:$K,6,FALSE)</f>
        <v>0</v>
      </c>
      <c r="D44" s="191">
        <f>VLOOKUP($A44,Forecast!$A:$K,7,FALSE)</f>
        <v>0</v>
      </c>
      <c r="E44" s="196">
        <f>VLOOKUP($A44,Forecast!$A:$K,8,FALSE)</f>
        <v>0</v>
      </c>
      <c r="F44" s="204">
        <f t="shared" si="4"/>
        <v>0</v>
      </c>
      <c r="G44" s="196">
        <f>VLOOKUP($A44,Forecast!$A:$K,9,FALSE)</f>
        <v>0</v>
      </c>
      <c r="H44" s="204">
        <f t="shared" si="5"/>
        <v>0</v>
      </c>
      <c r="I44" s="196">
        <f>VLOOKUP($A44,Forecast!$A:$K,10,FALSE)</f>
        <v>0</v>
      </c>
      <c r="J44" s="204">
        <f t="shared" si="5"/>
        <v>0</v>
      </c>
      <c r="K44" s="196">
        <f>VLOOKUP($A44,Forecast!$A:$K,11,FALSE)</f>
        <v>0</v>
      </c>
      <c r="L44" s="211">
        <f t="shared" si="5"/>
        <v>0</v>
      </c>
    </row>
    <row r="45" spans="1:248" x14ac:dyDescent="0.2">
      <c r="A45" s="5">
        <v>4.0599999999999996</v>
      </c>
      <c r="B45" s="3" t="s">
        <v>23</v>
      </c>
      <c r="C45" s="186">
        <f>VLOOKUP($A45,Forecast!$A:$K,6,FALSE)</f>
        <v>0</v>
      </c>
      <c r="D45" s="191">
        <f>VLOOKUP($A45,Forecast!$A:$K,7,FALSE)</f>
        <v>0</v>
      </c>
      <c r="E45" s="196">
        <f>VLOOKUP($A45,Forecast!$A:$K,8,FALSE)</f>
        <v>0</v>
      </c>
      <c r="F45" s="204">
        <f t="shared" si="4"/>
        <v>0</v>
      </c>
      <c r="G45" s="196">
        <f>VLOOKUP($A45,Forecast!$A:$K,9,FALSE)</f>
        <v>0</v>
      </c>
      <c r="H45" s="204">
        <f t="shared" si="5"/>
        <v>0</v>
      </c>
      <c r="I45" s="196">
        <f>VLOOKUP($A45,Forecast!$A:$K,10,FALSE)</f>
        <v>0</v>
      </c>
      <c r="J45" s="204">
        <f t="shared" si="5"/>
        <v>0</v>
      </c>
      <c r="K45" s="196">
        <f>VLOOKUP($A45,Forecast!$A:$K,11,FALSE)</f>
        <v>0</v>
      </c>
      <c r="L45" s="211">
        <f t="shared" si="5"/>
        <v>0</v>
      </c>
    </row>
    <row r="46" spans="1:248" x14ac:dyDescent="0.2">
      <c r="A46" s="5">
        <v>4.3</v>
      </c>
      <c r="B46" s="3" t="s">
        <v>24</v>
      </c>
      <c r="C46" s="186">
        <f>VLOOKUP($A46,Forecast!$A:$K,6,FALSE)</f>
        <v>0</v>
      </c>
      <c r="D46" s="191">
        <f>VLOOKUP($A46,Forecast!$A:$K,7,FALSE)</f>
        <v>0</v>
      </c>
      <c r="E46" s="196">
        <f>VLOOKUP($A46,Forecast!$A:$K,8,FALSE)</f>
        <v>0</v>
      </c>
      <c r="F46" s="204">
        <f t="shared" si="4"/>
        <v>0</v>
      </c>
      <c r="G46" s="196">
        <f>VLOOKUP($A46,Forecast!$A:$K,9,FALSE)</f>
        <v>0</v>
      </c>
      <c r="H46" s="204">
        <f t="shared" si="5"/>
        <v>0</v>
      </c>
      <c r="I46" s="196">
        <f>VLOOKUP($A46,Forecast!$A:$K,10,FALSE)</f>
        <v>0</v>
      </c>
      <c r="J46" s="204">
        <f t="shared" si="5"/>
        <v>0</v>
      </c>
      <c r="K46" s="196">
        <f>VLOOKUP($A46,Forecast!$A:$K,11,FALSE)</f>
        <v>0</v>
      </c>
      <c r="L46" s="211">
        <f t="shared" si="5"/>
        <v>0</v>
      </c>
    </row>
    <row r="47" spans="1:248" s="29" customFormat="1" ht="14.25" x14ac:dyDescent="0.2">
      <c r="A47" s="27">
        <v>4.5</v>
      </c>
      <c r="B47" s="30" t="s">
        <v>25</v>
      </c>
      <c r="C47" s="186">
        <f>VLOOKUP($A47,Forecast!$A:$K,6,FALSE)</f>
        <v>0</v>
      </c>
      <c r="D47" s="216">
        <f>VLOOKUP($A47,Forecast!$A:$K,7,FALSE)</f>
        <v>0</v>
      </c>
      <c r="E47" s="219">
        <f ca="1">VLOOKUP($A47,Forecast!$A:$K,8,FALSE)</f>
        <v>0</v>
      </c>
      <c r="F47" s="221">
        <f t="shared" si="4"/>
        <v>0</v>
      </c>
      <c r="G47" s="219">
        <f ca="1">VLOOKUP($A47,Forecast!$A:$K,9,FALSE)</f>
        <v>0</v>
      </c>
      <c r="H47" s="221">
        <f ca="1">IF(E47=0,0,(G47-E47)/E47)</f>
        <v>0</v>
      </c>
      <c r="I47" s="219">
        <f ca="1">VLOOKUP($A47,Forecast!$A:$K,10,FALSE)</f>
        <v>0</v>
      </c>
      <c r="J47" s="221">
        <f ca="1">IF(G47=0,0,(I47-G47)/G47)</f>
        <v>0</v>
      </c>
      <c r="K47" s="219">
        <f ca="1">VLOOKUP($A47,Forecast!$A:$K,11,FALSE)</f>
        <v>0</v>
      </c>
      <c r="L47" s="217">
        <f ca="1">IF(I47=0,0,(K47-I47)/I47)</f>
        <v>0</v>
      </c>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row>
    <row r="48" spans="1:248" ht="9" customHeight="1" x14ac:dyDescent="0.2">
      <c r="A48" s="5"/>
      <c r="C48" s="186"/>
      <c r="D48" s="209"/>
      <c r="E48" s="222"/>
      <c r="F48" s="222"/>
      <c r="G48" s="222"/>
      <c r="H48" s="222"/>
      <c r="I48" s="222"/>
      <c r="J48" s="222"/>
      <c r="K48" s="222"/>
      <c r="L48" s="210"/>
    </row>
    <row r="49" spans="1:248" x14ac:dyDescent="0.2">
      <c r="A49" s="5"/>
      <c r="B49" s="6" t="s">
        <v>26</v>
      </c>
      <c r="C49" s="186"/>
      <c r="D49" s="138"/>
      <c r="E49" s="139"/>
      <c r="F49" s="205"/>
      <c r="G49" s="139"/>
      <c r="H49" s="205"/>
      <c r="I49" s="139"/>
      <c r="J49" s="205"/>
      <c r="K49" s="139"/>
      <c r="L49" s="226"/>
    </row>
    <row r="50" spans="1:248" x14ac:dyDescent="0.2">
      <c r="A50" s="5">
        <v>5.01</v>
      </c>
      <c r="B50" s="185" t="s">
        <v>27</v>
      </c>
      <c r="C50" s="186">
        <f>VLOOKUP($A50,Forecast!$A:$K,6,FALSE)</f>
        <v>0</v>
      </c>
      <c r="D50" s="191">
        <f>VLOOKUP($A50,Forecast!$A:$K,7,FALSE)</f>
        <v>0</v>
      </c>
      <c r="E50" s="196">
        <f>VLOOKUP($A50,Forecast!$A:$K,8,FALSE)</f>
        <v>0</v>
      </c>
      <c r="F50" s="204">
        <f>IF(D50=0,0,(E50-D50)/D50)</f>
        <v>0</v>
      </c>
      <c r="G50" s="196">
        <f>VLOOKUP($A50,Forecast!$A:$K,9,FALSE)</f>
        <v>0</v>
      </c>
      <c r="H50" s="204">
        <f t="shared" ref="H50:L54" si="6">IF(E50=0,0,(G50-E50)/E50)</f>
        <v>0</v>
      </c>
      <c r="I50" s="196">
        <f>VLOOKUP($A50,Forecast!$A:$K,10,FALSE)</f>
        <v>0</v>
      </c>
      <c r="J50" s="204">
        <f t="shared" si="6"/>
        <v>0</v>
      </c>
      <c r="K50" s="196">
        <f>VLOOKUP($A50,Forecast!$A:$K,11,FALSE)</f>
        <v>0</v>
      </c>
      <c r="L50" s="211">
        <f t="shared" si="6"/>
        <v>0</v>
      </c>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190"/>
      <c r="GB50" s="190"/>
      <c r="GC50" s="190"/>
      <c r="GD50" s="190"/>
      <c r="GE50" s="190"/>
      <c r="GF50" s="190"/>
      <c r="GG50" s="190"/>
      <c r="GH50" s="190"/>
      <c r="GI50" s="190"/>
      <c r="GJ50" s="190"/>
      <c r="GK50" s="190"/>
      <c r="GL50" s="190"/>
      <c r="GM50" s="190"/>
      <c r="GN50" s="190"/>
      <c r="GO50" s="190"/>
      <c r="GP50" s="190"/>
      <c r="GQ50" s="190"/>
      <c r="GR50" s="190"/>
      <c r="GS50" s="190"/>
      <c r="GT50" s="190"/>
      <c r="GU50" s="190"/>
      <c r="GV50" s="190"/>
      <c r="GW50" s="190"/>
      <c r="GX50" s="190"/>
      <c r="GY50" s="190"/>
      <c r="GZ50" s="190"/>
      <c r="HA50" s="190"/>
      <c r="HB50" s="190"/>
      <c r="HC50" s="190"/>
      <c r="HD50" s="190"/>
      <c r="HE50" s="190"/>
      <c r="HF50" s="190"/>
      <c r="HG50" s="190"/>
      <c r="HH50" s="190"/>
      <c r="HI50" s="190"/>
      <c r="HJ50" s="190"/>
      <c r="HK50" s="190"/>
      <c r="HL50" s="190"/>
      <c r="HM50" s="190"/>
      <c r="HN50" s="190"/>
      <c r="HO50" s="190"/>
      <c r="HP50" s="190"/>
      <c r="HQ50" s="190"/>
      <c r="HR50" s="190"/>
      <c r="HS50" s="190"/>
      <c r="HT50" s="190"/>
      <c r="HU50" s="190"/>
      <c r="HV50" s="190"/>
      <c r="HW50" s="190"/>
      <c r="HX50" s="190"/>
      <c r="HY50" s="190"/>
      <c r="HZ50" s="190"/>
      <c r="IA50" s="190"/>
      <c r="IB50" s="190"/>
      <c r="IC50" s="190"/>
      <c r="ID50" s="190"/>
      <c r="IE50" s="190"/>
      <c r="IF50" s="190"/>
      <c r="IG50" s="190"/>
      <c r="IH50" s="190"/>
      <c r="II50" s="190"/>
      <c r="IJ50" s="190"/>
      <c r="IK50" s="190"/>
      <c r="IL50" s="190"/>
      <c r="IM50" s="190"/>
      <c r="IN50" s="190"/>
    </row>
    <row r="51" spans="1:248" x14ac:dyDescent="0.2">
      <c r="A51" s="5">
        <v>5.0199999999999996</v>
      </c>
      <c r="B51" s="3" t="s">
        <v>28</v>
      </c>
      <c r="C51" s="186">
        <f>VLOOKUP($A51,Forecast!$A:$K,6,FALSE)</f>
        <v>0</v>
      </c>
      <c r="D51" s="191">
        <f>VLOOKUP($A51,Forecast!$A:$K,7,FALSE)</f>
        <v>0</v>
      </c>
      <c r="E51" s="196">
        <f>VLOOKUP($A51,Forecast!$A:$K,8,FALSE)</f>
        <v>0</v>
      </c>
      <c r="F51" s="204">
        <f>IF(D51=0,0,(E51-D51)/D51)</f>
        <v>0</v>
      </c>
      <c r="G51" s="196">
        <f>VLOOKUP($A51,Forecast!$A:$K,9,FALSE)</f>
        <v>0</v>
      </c>
      <c r="H51" s="204">
        <f t="shared" si="6"/>
        <v>0</v>
      </c>
      <c r="I51" s="196">
        <f>VLOOKUP($A51,Forecast!$A:$K,10,FALSE)</f>
        <v>0</v>
      </c>
      <c r="J51" s="204">
        <f t="shared" si="6"/>
        <v>0</v>
      </c>
      <c r="K51" s="196">
        <f>VLOOKUP($A51,Forecast!$A:$K,11,FALSE)</f>
        <v>0</v>
      </c>
      <c r="L51" s="211">
        <f t="shared" si="6"/>
        <v>0</v>
      </c>
    </row>
    <row r="52" spans="1:248" x14ac:dyDescent="0.2">
      <c r="A52" s="5">
        <v>5.03</v>
      </c>
      <c r="B52" s="3" t="s">
        <v>29</v>
      </c>
      <c r="C52" s="186">
        <f>VLOOKUP($A52,Forecast!$A:$K,6,FALSE)</f>
        <v>0</v>
      </c>
      <c r="D52" s="191">
        <f>VLOOKUP($A52,Forecast!$A:$K,7,FALSE)</f>
        <v>0</v>
      </c>
      <c r="E52" s="196">
        <f>VLOOKUP($A52,Forecast!$A:$K,8,FALSE)</f>
        <v>0</v>
      </c>
      <c r="F52" s="204">
        <f>IF(D52=0,0,(E52-D52)/D52)</f>
        <v>0</v>
      </c>
      <c r="G52" s="196">
        <f>VLOOKUP($A52,Forecast!$A:$K,9,FALSE)</f>
        <v>0</v>
      </c>
      <c r="H52" s="204">
        <f t="shared" si="6"/>
        <v>0</v>
      </c>
      <c r="I52" s="196">
        <f>VLOOKUP($A52,Forecast!$A:$K,10,FALSE)</f>
        <v>0</v>
      </c>
      <c r="J52" s="204">
        <f t="shared" si="6"/>
        <v>0</v>
      </c>
      <c r="K52" s="196">
        <f>VLOOKUP($A52,Forecast!$A:$K,11,FALSE)</f>
        <v>0</v>
      </c>
      <c r="L52" s="211">
        <f t="shared" si="6"/>
        <v>0</v>
      </c>
    </row>
    <row r="53" spans="1:248" ht="14.25" x14ac:dyDescent="0.2">
      <c r="A53" s="5">
        <v>5.04</v>
      </c>
      <c r="B53" s="9" t="s">
        <v>30</v>
      </c>
      <c r="C53" s="186">
        <f>VLOOKUP($A53,Forecast!$A:$K,6,FALSE)</f>
        <v>0</v>
      </c>
      <c r="D53" s="216">
        <f>VLOOKUP($A53,Forecast!$A:$K,7,FALSE)</f>
        <v>0</v>
      </c>
      <c r="E53" s="219">
        <f>VLOOKUP($A53,Forecast!$A:$K,8,FALSE)</f>
        <v>0</v>
      </c>
      <c r="F53" s="221">
        <f>IF(D53=0,0,(E53-D53)/D53)</f>
        <v>0</v>
      </c>
      <c r="G53" s="219">
        <f>VLOOKUP($A53,Forecast!$A:$K,9,FALSE)</f>
        <v>0</v>
      </c>
      <c r="H53" s="221">
        <f t="shared" si="6"/>
        <v>0</v>
      </c>
      <c r="I53" s="219">
        <f>VLOOKUP($A53,Forecast!$A:$K,10,FALSE)</f>
        <v>0</v>
      </c>
      <c r="J53" s="221">
        <f t="shared" si="6"/>
        <v>0</v>
      </c>
      <c r="K53" s="219">
        <f>VLOOKUP($A53,Forecast!$A:$K,11,FALSE)</f>
        <v>0</v>
      </c>
      <c r="L53" s="217">
        <f t="shared" si="6"/>
        <v>0</v>
      </c>
    </row>
    <row r="54" spans="1:248" s="29" customFormat="1" ht="14.25" x14ac:dyDescent="0.2">
      <c r="A54" s="27">
        <v>5.05</v>
      </c>
      <c r="B54" s="28" t="s">
        <v>31</v>
      </c>
      <c r="C54" s="186">
        <f>VLOOKUP($A54,Forecast!$A:$K,6,FALSE)</f>
        <v>0</v>
      </c>
      <c r="D54" s="229">
        <f>VLOOKUP($A54,Forecast!$A:$K,7,FALSE)</f>
        <v>0</v>
      </c>
      <c r="E54" s="230">
        <f ca="1">VLOOKUP($A54,Forecast!$A:$K,8,FALSE)</f>
        <v>0</v>
      </c>
      <c r="F54" s="231">
        <f>IF(D54=0,0,(E54-D54)/D54)</f>
        <v>0</v>
      </c>
      <c r="G54" s="230">
        <f ca="1">VLOOKUP($A54,Forecast!$A:$K,9,FALSE)</f>
        <v>0</v>
      </c>
      <c r="H54" s="231">
        <f t="shared" ca="1" si="6"/>
        <v>0</v>
      </c>
      <c r="I54" s="230">
        <f ca="1">VLOOKUP($A54,Forecast!$A:$K,10,FALSE)</f>
        <v>0</v>
      </c>
      <c r="J54" s="231">
        <f t="shared" ca="1" si="6"/>
        <v>0</v>
      </c>
      <c r="K54" s="230">
        <f ca="1">VLOOKUP($A54,Forecast!$A:$K,11,FALSE)</f>
        <v>0</v>
      </c>
      <c r="L54" s="232">
        <f t="shared" ca="1" si="6"/>
        <v>0</v>
      </c>
    </row>
    <row r="55" spans="1:248" ht="9" customHeight="1" x14ac:dyDescent="0.2">
      <c r="A55" s="5"/>
      <c r="C55" s="186"/>
      <c r="D55" s="209"/>
      <c r="E55" s="222"/>
      <c r="F55" s="222"/>
      <c r="G55" s="222"/>
      <c r="H55" s="222"/>
      <c r="I55" s="222"/>
      <c r="J55" s="222"/>
      <c r="K55" s="222"/>
      <c r="L55" s="210"/>
    </row>
    <row r="56" spans="1:248" s="29" customFormat="1" ht="30" customHeight="1" x14ac:dyDescent="0.2">
      <c r="A56" s="57">
        <v>6.01</v>
      </c>
      <c r="B56" s="58" t="s">
        <v>73</v>
      </c>
      <c r="C56" s="186">
        <f>VLOOKUP($A56,Forecast!$A:$K,6,FALSE)</f>
        <v>0</v>
      </c>
      <c r="D56" s="233">
        <f>VLOOKUP($A56,Forecast!$A:$K,7,FALSE)</f>
        <v>0</v>
      </c>
      <c r="E56" s="227">
        <f ca="1">VLOOKUP($A56,Forecast!$A:$K,8,FALSE)</f>
        <v>0</v>
      </c>
      <c r="F56" s="228">
        <f>IF(D56=0,0,(E56-D56)/D56)</f>
        <v>0</v>
      </c>
      <c r="G56" s="227">
        <f ca="1">VLOOKUP($A56,Forecast!$A:$K,9,FALSE)</f>
        <v>0</v>
      </c>
      <c r="H56" s="228">
        <f ca="1">IF(E56=0,0,(G56-E56)/E56)</f>
        <v>0</v>
      </c>
      <c r="I56" s="227">
        <f ca="1">VLOOKUP($A56,Forecast!$A:$K,10,FALSE)</f>
        <v>0</v>
      </c>
      <c r="J56" s="228">
        <f ca="1">IF(G56=0,0,(I56-G56)/G56)</f>
        <v>0</v>
      </c>
      <c r="K56" s="227">
        <f ca="1">VLOOKUP($A56,Forecast!$A:$K,11,FALSE)</f>
        <v>0</v>
      </c>
      <c r="L56" s="234">
        <f ca="1">IF(I56=0,0,(K56-I56)/I56)</f>
        <v>0</v>
      </c>
    </row>
    <row r="57" spans="1:248" ht="8.25" customHeight="1" x14ac:dyDescent="0.2">
      <c r="A57" s="5"/>
      <c r="B57" s="9"/>
      <c r="C57" s="186"/>
      <c r="D57" s="209"/>
      <c r="E57" s="222"/>
      <c r="F57" s="222"/>
      <c r="G57" s="222"/>
      <c r="H57" s="222"/>
      <c r="I57" s="222"/>
      <c r="J57" s="222"/>
      <c r="K57" s="222"/>
      <c r="L57" s="210"/>
    </row>
    <row r="58" spans="1:248" s="29" customFormat="1" ht="28.5" x14ac:dyDescent="0.2">
      <c r="A58" s="57">
        <v>7.01</v>
      </c>
      <c r="B58" s="62" t="s">
        <v>76</v>
      </c>
      <c r="C58" s="186">
        <f>VLOOKUP($A58,Forecast!$A:$K,6,FALSE)</f>
        <v>0</v>
      </c>
      <c r="D58" s="237">
        <f>VLOOKUP($A58,Forecast!$A:$K,7,FALSE)</f>
        <v>0</v>
      </c>
      <c r="E58" s="235">
        <f>VLOOKUP($A58,Forecast!$A:$K,8,FALSE)</f>
        <v>0</v>
      </c>
      <c r="F58" s="236">
        <f>IF(D58=0,0,(E58-D58)/D58)</f>
        <v>0</v>
      </c>
      <c r="G58" s="235">
        <f ca="1">VLOOKUP($A58,Forecast!$A:$K,9,FALSE)</f>
        <v>0</v>
      </c>
      <c r="H58" s="236">
        <f>IF(E58=0,0,(G58-E58)/E58)</f>
        <v>0</v>
      </c>
      <c r="I58" s="235">
        <f ca="1">VLOOKUP($A58,Forecast!$A:$K,10,FALSE)</f>
        <v>0</v>
      </c>
      <c r="J58" s="236">
        <f ca="1">IF(G58=0,0,(I58-G58)/G58)</f>
        <v>0</v>
      </c>
      <c r="K58" s="235">
        <f ca="1">VLOOKUP($A58,Forecast!$A:$K,11,FALSE)</f>
        <v>0</v>
      </c>
      <c r="L58" s="238">
        <f ca="1">IF(I58=0,0,(K58-I58)/I58)</f>
        <v>0</v>
      </c>
    </row>
    <row r="59" spans="1:248" x14ac:dyDescent="0.2">
      <c r="A59" s="5"/>
      <c r="C59" s="186"/>
      <c r="D59" s="209"/>
      <c r="E59" s="222"/>
      <c r="F59" s="222"/>
      <c r="G59" s="222"/>
      <c r="H59" s="222"/>
      <c r="I59" s="222"/>
      <c r="J59" s="222"/>
      <c r="K59" s="222"/>
      <c r="L59" s="210"/>
    </row>
    <row r="60" spans="1:248" s="29" customFormat="1" ht="14.25" x14ac:dyDescent="0.2">
      <c r="A60" s="27">
        <v>7.02</v>
      </c>
      <c r="B60" s="32" t="s">
        <v>32</v>
      </c>
      <c r="C60" s="186">
        <f>VLOOKUP($A60,Forecast!$A:$K,6,FALSE)</f>
        <v>0</v>
      </c>
      <c r="D60" s="216">
        <f>VLOOKUP($A60,Forecast!$A:$K,7,FALSE)</f>
        <v>0</v>
      </c>
      <c r="E60" s="219">
        <f ca="1">VLOOKUP($A60,Forecast!$A:$K,8,FALSE)</f>
        <v>0</v>
      </c>
      <c r="F60" s="221">
        <f>IF(D60=0,0,(E60-D60)/D60)</f>
        <v>0</v>
      </c>
      <c r="G60" s="219">
        <f ca="1">VLOOKUP($A60,Forecast!$A:$K,9,FALSE)</f>
        <v>0</v>
      </c>
      <c r="H60" s="221">
        <f ca="1">IF(E60=0,0,(G60-E60)/E60)</f>
        <v>0</v>
      </c>
      <c r="I60" s="219">
        <f ca="1">VLOOKUP($A60,Forecast!$A:$K,10,FALSE)</f>
        <v>0</v>
      </c>
      <c r="J60" s="221">
        <f ca="1">IF(G60=0,0,(I60-G60)/G60)</f>
        <v>0</v>
      </c>
      <c r="K60" s="219">
        <f ca="1">VLOOKUP($A60,Forecast!$A:$K,11,FALSE)</f>
        <v>0</v>
      </c>
      <c r="L60" s="217">
        <f ca="1">IF(I60=0,0,(K60-I60)/I60)</f>
        <v>0</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row>
    <row r="61" spans="1:248" x14ac:dyDescent="0.2">
      <c r="A61" s="5"/>
      <c r="B61" s="199"/>
      <c r="C61" s="186"/>
      <c r="D61" s="187"/>
      <c r="E61" s="188"/>
      <c r="F61" s="188"/>
      <c r="G61" s="188"/>
      <c r="H61" s="188"/>
      <c r="I61" s="188"/>
      <c r="J61" s="188"/>
      <c r="K61" s="188"/>
      <c r="L61" s="189"/>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c r="GW61" s="200"/>
      <c r="GX61" s="200"/>
      <c r="GY61" s="200"/>
      <c r="GZ61" s="200"/>
      <c r="HA61" s="200"/>
      <c r="HB61" s="200"/>
      <c r="HC61" s="200"/>
      <c r="HD61" s="200"/>
      <c r="HE61" s="200"/>
      <c r="HF61" s="200"/>
      <c r="HG61" s="200"/>
      <c r="HH61" s="200"/>
      <c r="HI61" s="200"/>
      <c r="HJ61" s="200"/>
      <c r="HK61" s="200"/>
      <c r="HL61" s="200"/>
      <c r="HM61" s="200"/>
      <c r="HN61" s="200"/>
      <c r="HO61" s="200"/>
      <c r="HP61" s="200"/>
      <c r="HQ61" s="200"/>
      <c r="HR61" s="200"/>
      <c r="HS61" s="200"/>
      <c r="HT61" s="200"/>
      <c r="HU61" s="200"/>
      <c r="HV61" s="200"/>
      <c r="HW61" s="200"/>
      <c r="HX61" s="200"/>
      <c r="HY61" s="200"/>
      <c r="HZ61" s="200"/>
      <c r="IA61" s="200"/>
      <c r="IB61" s="200"/>
      <c r="IC61" s="200"/>
      <c r="ID61" s="200"/>
      <c r="IE61" s="200"/>
      <c r="IF61" s="200"/>
      <c r="IG61" s="200"/>
      <c r="IH61" s="200"/>
      <c r="II61" s="200"/>
      <c r="IJ61" s="200"/>
      <c r="IK61" s="200"/>
      <c r="IL61" s="200"/>
      <c r="IM61" s="200"/>
      <c r="IN61" s="200"/>
    </row>
    <row r="62" spans="1:248" s="29" customFormat="1" ht="14.25" x14ac:dyDescent="0.2">
      <c r="A62" s="27">
        <v>8.01</v>
      </c>
      <c r="B62" s="28" t="s">
        <v>33</v>
      </c>
      <c r="C62" s="186">
        <f>VLOOKUP($A62,Forecast!$A:$K,6,FALSE)</f>
        <v>0</v>
      </c>
      <c r="D62" s="239">
        <f>VLOOKUP($A62,Forecast!$A:$K,7,FALSE)</f>
        <v>0</v>
      </c>
      <c r="E62" s="235">
        <f>VLOOKUP($A62,Forecast!$A:$K,8,FALSE)</f>
        <v>0</v>
      </c>
      <c r="F62" s="236">
        <f>IF(D62=0,0,(E62-D62)/D62)</f>
        <v>0</v>
      </c>
      <c r="G62" s="235">
        <f>VLOOKUP($A62,Forecast!$A:$K,9,FALSE)</f>
        <v>0</v>
      </c>
      <c r="H62" s="236">
        <f>IF(E62=0,0,(G62-E62)/E62)</f>
        <v>0</v>
      </c>
      <c r="I62" s="235">
        <f>VLOOKUP($A62,Forecast!$A:$K,10,FALSE)</f>
        <v>0</v>
      </c>
      <c r="J62" s="236">
        <f>IF(G62=0,0,(I62-G62)/G62)</f>
        <v>0</v>
      </c>
      <c r="K62" s="235">
        <f>VLOOKUP($A62,Forecast!$A:$K,11,FALSE)</f>
        <v>0</v>
      </c>
      <c r="L62" s="238">
        <f>IF(I62=0,0,(K62-I62)/I62)</f>
        <v>0</v>
      </c>
    </row>
    <row r="63" spans="1:248" ht="7.5" customHeight="1" x14ac:dyDescent="0.2">
      <c r="A63" s="5"/>
      <c r="B63" s="9"/>
      <c r="C63" s="186"/>
      <c r="D63" s="209"/>
      <c r="E63" s="222"/>
      <c r="F63" s="222"/>
      <c r="G63" s="222"/>
      <c r="H63" s="222"/>
      <c r="I63" s="222"/>
      <c r="J63" s="222"/>
      <c r="K63" s="222"/>
      <c r="L63" s="210"/>
    </row>
    <row r="64" spans="1:248" x14ac:dyDescent="0.2">
      <c r="A64" s="5"/>
      <c r="B64" s="78" t="s">
        <v>34</v>
      </c>
      <c r="C64" s="186"/>
      <c r="D64" s="138"/>
      <c r="E64" s="139"/>
      <c r="F64" s="139"/>
      <c r="G64" s="139"/>
      <c r="H64" s="139"/>
      <c r="I64" s="139"/>
      <c r="J64" s="139"/>
      <c r="K64" s="139"/>
      <c r="L64" s="140"/>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01"/>
      <c r="GJ64" s="201"/>
      <c r="GK64" s="201"/>
      <c r="GL64" s="201"/>
      <c r="GM64" s="201"/>
      <c r="GN64" s="201"/>
      <c r="GO64" s="201"/>
      <c r="GP64" s="201"/>
      <c r="GQ64" s="201"/>
      <c r="GR64" s="201"/>
      <c r="GS64" s="201"/>
      <c r="GT64" s="201"/>
      <c r="GU64" s="201"/>
      <c r="GV64" s="201"/>
      <c r="GW64" s="201"/>
      <c r="GX64" s="201"/>
      <c r="GY64" s="201"/>
      <c r="GZ64" s="201"/>
      <c r="HA64" s="201"/>
      <c r="HB64" s="201"/>
      <c r="HC64" s="201"/>
      <c r="HD64" s="201"/>
      <c r="HE64" s="201"/>
      <c r="HF64" s="201"/>
      <c r="HG64" s="201"/>
      <c r="HH64" s="201"/>
      <c r="HI64" s="201"/>
      <c r="HJ64" s="201"/>
      <c r="HK64" s="201"/>
      <c r="HL64" s="201"/>
      <c r="HM64" s="201"/>
      <c r="HN64" s="201"/>
      <c r="HO64" s="201"/>
      <c r="HP64" s="201"/>
      <c r="HQ64" s="201"/>
      <c r="HR64" s="201"/>
      <c r="HS64" s="201"/>
      <c r="HT64" s="201"/>
      <c r="HU64" s="201"/>
      <c r="HV64" s="201"/>
      <c r="HW64" s="201"/>
      <c r="HX64" s="201"/>
      <c r="HY64" s="201"/>
      <c r="HZ64" s="201"/>
      <c r="IA64" s="201"/>
      <c r="IB64" s="201"/>
      <c r="IC64" s="201"/>
      <c r="ID64" s="201"/>
      <c r="IE64" s="201"/>
      <c r="IF64" s="201"/>
      <c r="IG64" s="201"/>
      <c r="IH64" s="201"/>
      <c r="II64" s="201"/>
      <c r="IJ64" s="201"/>
      <c r="IK64" s="201"/>
      <c r="IL64" s="201"/>
      <c r="IM64" s="201"/>
      <c r="IN64" s="201"/>
    </row>
    <row r="65" spans="1:12" x14ac:dyDescent="0.2">
      <c r="A65" s="5">
        <v>9.01</v>
      </c>
      <c r="B65" s="3" t="s">
        <v>35</v>
      </c>
      <c r="C65" s="186">
        <f>VLOOKUP($A65,Forecast!$A:$K,6,FALSE)</f>
        <v>0</v>
      </c>
      <c r="D65" s="193">
        <f>VLOOKUP($A65,Forecast!$A:$K,7,FALSE)</f>
        <v>0</v>
      </c>
      <c r="E65" s="196">
        <f>VLOOKUP($A65,Forecast!$A:$K,8,FALSE)</f>
        <v>0</v>
      </c>
      <c r="F65" s="204">
        <f t="shared" ref="F65:F73" si="7">IF(D65=0,0,(E65-D65)/D65)</f>
        <v>0</v>
      </c>
      <c r="G65" s="196">
        <f>VLOOKUP($A65,Forecast!$A:$K,9,FALSE)</f>
        <v>0</v>
      </c>
      <c r="H65" s="204">
        <f t="shared" ref="H65:L73" si="8">IF(E65=0,0,(G65-E65)/E65)</f>
        <v>0</v>
      </c>
      <c r="I65" s="196">
        <f>VLOOKUP($A65,Forecast!$A:$K,10,FALSE)</f>
        <v>0</v>
      </c>
      <c r="J65" s="204">
        <f t="shared" si="8"/>
        <v>0</v>
      </c>
      <c r="K65" s="196">
        <f>VLOOKUP($A65,Forecast!$A:$K,11,FALSE)</f>
        <v>0</v>
      </c>
      <c r="L65" s="211">
        <f t="shared" si="8"/>
        <v>0</v>
      </c>
    </row>
    <row r="66" spans="1:12" x14ac:dyDescent="0.2">
      <c r="A66" s="5">
        <v>9.02</v>
      </c>
      <c r="B66" s="3" t="s">
        <v>36</v>
      </c>
      <c r="C66" s="186">
        <f>VLOOKUP($A66,Forecast!$A:$K,6,FALSE)</f>
        <v>0</v>
      </c>
      <c r="D66" s="193">
        <f>VLOOKUP($A66,Forecast!$A:$K,7,FALSE)</f>
        <v>0</v>
      </c>
      <c r="E66" s="196">
        <f>VLOOKUP($A66,Forecast!$A:$K,8,FALSE)</f>
        <v>0</v>
      </c>
      <c r="F66" s="204">
        <f t="shared" si="7"/>
        <v>0</v>
      </c>
      <c r="G66" s="196">
        <f>VLOOKUP($A66,Forecast!$A:$K,9,FALSE)</f>
        <v>0</v>
      </c>
      <c r="H66" s="204">
        <f t="shared" si="8"/>
        <v>0</v>
      </c>
      <c r="I66" s="196">
        <f>VLOOKUP($A66,Forecast!$A:$K,10,FALSE)</f>
        <v>0</v>
      </c>
      <c r="J66" s="204">
        <f t="shared" si="8"/>
        <v>0</v>
      </c>
      <c r="K66" s="196">
        <f>VLOOKUP($A66,Forecast!$A:$K,11,FALSE)</f>
        <v>0</v>
      </c>
      <c r="L66" s="211">
        <f t="shared" si="8"/>
        <v>0</v>
      </c>
    </row>
    <row r="67" spans="1:12" x14ac:dyDescent="0.2">
      <c r="A67" s="5">
        <v>9.0299999999999994</v>
      </c>
      <c r="B67" s="16" t="s">
        <v>37</v>
      </c>
      <c r="C67" s="186">
        <f>VLOOKUP($A67,Forecast!$A:$K,6,FALSE)</f>
        <v>0</v>
      </c>
      <c r="D67" s="193">
        <f>VLOOKUP($A67,Forecast!$A:$K,7,FALSE)</f>
        <v>0</v>
      </c>
      <c r="E67" s="196">
        <f>VLOOKUP($A67,Forecast!$A:$K,8,FALSE)</f>
        <v>0</v>
      </c>
      <c r="F67" s="204">
        <f t="shared" si="7"/>
        <v>0</v>
      </c>
      <c r="G67" s="196">
        <f>VLOOKUP($A67,Forecast!$A:$K,9,FALSE)</f>
        <v>0</v>
      </c>
      <c r="H67" s="204">
        <f t="shared" si="8"/>
        <v>0</v>
      </c>
      <c r="I67" s="196">
        <f>VLOOKUP($A67,Forecast!$A:$K,10,FALSE)</f>
        <v>0</v>
      </c>
      <c r="J67" s="204">
        <f t="shared" si="8"/>
        <v>0</v>
      </c>
      <c r="K67" s="196">
        <f>VLOOKUP($A67,Forecast!$A:$K,11,FALSE)</f>
        <v>0</v>
      </c>
      <c r="L67" s="211">
        <f t="shared" si="8"/>
        <v>0</v>
      </c>
    </row>
    <row r="68" spans="1:12" x14ac:dyDescent="0.2">
      <c r="A68" s="5">
        <v>9.0399999999999991</v>
      </c>
      <c r="B68" s="3" t="s">
        <v>38</v>
      </c>
      <c r="C68" s="186">
        <f>VLOOKUP($A68,Forecast!$A:$K,6,FALSE)</f>
        <v>0</v>
      </c>
      <c r="D68" s="193">
        <f>VLOOKUP($A68,Forecast!$A:$K,7,FALSE)</f>
        <v>0</v>
      </c>
      <c r="E68" s="196">
        <f>VLOOKUP($A68,Forecast!$A:$K,8,FALSE)</f>
        <v>0</v>
      </c>
      <c r="F68" s="204">
        <f t="shared" si="7"/>
        <v>0</v>
      </c>
      <c r="G68" s="196">
        <f>VLOOKUP($A68,Forecast!$A:$K,9,FALSE)</f>
        <v>0</v>
      </c>
      <c r="H68" s="204">
        <f t="shared" si="8"/>
        <v>0</v>
      </c>
      <c r="I68" s="196">
        <f>VLOOKUP($A68,Forecast!$A:$K,10,FALSE)</f>
        <v>0</v>
      </c>
      <c r="J68" s="204">
        <f t="shared" si="8"/>
        <v>0</v>
      </c>
      <c r="K68" s="196">
        <f>VLOOKUP($A68,Forecast!$A:$K,11,FALSE)</f>
        <v>0</v>
      </c>
      <c r="L68" s="211">
        <f t="shared" si="8"/>
        <v>0</v>
      </c>
    </row>
    <row r="69" spans="1:12" x14ac:dyDescent="0.2">
      <c r="A69" s="5">
        <v>9.0449999999999999</v>
      </c>
      <c r="B69" s="303" t="s">
        <v>148</v>
      </c>
      <c r="C69" s="186">
        <f>VLOOKUP($A69,Forecast!$A:$K,6,FALSE)</f>
        <v>0</v>
      </c>
      <c r="D69" s="193">
        <f>VLOOKUP($A69,Forecast!$A:$K,7,FALSE)</f>
        <v>0</v>
      </c>
      <c r="E69" s="196">
        <f>VLOOKUP($A69,Forecast!$A:$K,8,FALSE)</f>
        <v>0</v>
      </c>
      <c r="F69" s="204">
        <f>IF(D69=0,0,(E69-D69)/D69)</f>
        <v>0</v>
      </c>
      <c r="G69" s="196">
        <f>VLOOKUP($A69,Forecast!$A:$K,9,FALSE)</f>
        <v>0</v>
      </c>
      <c r="H69" s="204">
        <f>IF(E69=0,0,(G69-E69)/E69)</f>
        <v>0</v>
      </c>
      <c r="I69" s="196">
        <f>VLOOKUP($A69,Forecast!$A:$K,10,FALSE)</f>
        <v>0</v>
      </c>
      <c r="J69" s="204">
        <f>IF(G69=0,0,(I69-G69)/G69)</f>
        <v>0</v>
      </c>
      <c r="K69" s="196">
        <f>VLOOKUP($A69,Forecast!$A:$K,11,FALSE)</f>
        <v>0</v>
      </c>
      <c r="L69" s="211">
        <f>IF(I69=0,0,(K69-I69)/I69)</f>
        <v>0</v>
      </c>
    </row>
    <row r="70" spans="1:12" x14ac:dyDescent="0.2">
      <c r="A70" s="5">
        <v>9.0500000000000007</v>
      </c>
      <c r="B70" s="3" t="s">
        <v>39</v>
      </c>
      <c r="C70" s="186">
        <f>VLOOKUP($A70,Forecast!$A:$K,6,FALSE)</f>
        <v>0</v>
      </c>
      <c r="D70" s="193">
        <f>VLOOKUP($A70,Forecast!$A:$K,7,FALSE)</f>
        <v>0</v>
      </c>
      <c r="E70" s="196">
        <f>VLOOKUP($A70,Forecast!$A:$K,8,FALSE)</f>
        <v>0</v>
      </c>
      <c r="F70" s="204">
        <f t="shared" si="7"/>
        <v>0</v>
      </c>
      <c r="G70" s="196">
        <f>VLOOKUP($A70,Forecast!$A:$K,9,FALSE)</f>
        <v>0</v>
      </c>
      <c r="H70" s="204">
        <f t="shared" si="8"/>
        <v>0</v>
      </c>
      <c r="I70" s="196">
        <f>VLOOKUP($A70,Forecast!$A:$K,10,FALSE)</f>
        <v>0</v>
      </c>
      <c r="J70" s="204">
        <f t="shared" si="8"/>
        <v>0</v>
      </c>
      <c r="K70" s="196">
        <f>VLOOKUP($A70,Forecast!$A:$K,11,FALSE)</f>
        <v>0</v>
      </c>
      <c r="L70" s="211">
        <f t="shared" si="8"/>
        <v>0</v>
      </c>
    </row>
    <row r="71" spans="1:12" x14ac:dyDescent="0.2">
      <c r="A71" s="5">
        <v>9.06</v>
      </c>
      <c r="B71" s="3" t="s">
        <v>40</v>
      </c>
      <c r="C71" s="186">
        <f>VLOOKUP($A71,Forecast!$A:$K,6,FALSE)</f>
        <v>0</v>
      </c>
      <c r="D71" s="193">
        <f>VLOOKUP($A71,Forecast!$A:$K,7,FALSE)</f>
        <v>0</v>
      </c>
      <c r="E71" s="196">
        <f>VLOOKUP($A71,Forecast!$A:$K,8,FALSE)</f>
        <v>0</v>
      </c>
      <c r="F71" s="204">
        <f t="shared" si="7"/>
        <v>0</v>
      </c>
      <c r="G71" s="196">
        <f>VLOOKUP($A71,Forecast!$A:$K,9,FALSE)</f>
        <v>0</v>
      </c>
      <c r="H71" s="204">
        <f t="shared" si="8"/>
        <v>0</v>
      </c>
      <c r="I71" s="196">
        <f>VLOOKUP($A71,Forecast!$A:$K,10,FALSE)</f>
        <v>0</v>
      </c>
      <c r="J71" s="204">
        <f t="shared" si="8"/>
        <v>0</v>
      </c>
      <c r="K71" s="196">
        <f>VLOOKUP($A71,Forecast!$A:$K,11,FALSE)</f>
        <v>0</v>
      </c>
      <c r="L71" s="211">
        <f t="shared" si="8"/>
        <v>0</v>
      </c>
    </row>
    <row r="72" spans="1:12" x14ac:dyDescent="0.2">
      <c r="A72" s="5">
        <v>9.07</v>
      </c>
      <c r="B72" s="3" t="s">
        <v>41</v>
      </c>
      <c r="C72" s="186">
        <f>VLOOKUP($A72,Forecast!$A:$K,6,FALSE)</f>
        <v>0</v>
      </c>
      <c r="D72" s="193">
        <f>VLOOKUP($A72,Forecast!$A:$K,7,FALSE)</f>
        <v>0</v>
      </c>
      <c r="E72" s="196">
        <f>VLOOKUP($A72,Forecast!$A:$K,8,FALSE)</f>
        <v>0</v>
      </c>
      <c r="F72" s="204">
        <f t="shared" si="7"/>
        <v>0</v>
      </c>
      <c r="G72" s="196">
        <f>VLOOKUP($A72,Forecast!$A:$K,9,FALSE)</f>
        <v>0</v>
      </c>
      <c r="H72" s="204">
        <f t="shared" si="8"/>
        <v>0</v>
      </c>
      <c r="I72" s="196">
        <f>VLOOKUP($A72,Forecast!$A:$K,10,FALSE)</f>
        <v>0</v>
      </c>
      <c r="J72" s="204">
        <f t="shared" si="8"/>
        <v>0</v>
      </c>
      <c r="K72" s="196">
        <f>VLOOKUP($A72,Forecast!$A:$K,11,FALSE)</f>
        <v>0</v>
      </c>
      <c r="L72" s="211">
        <f t="shared" si="8"/>
        <v>0</v>
      </c>
    </row>
    <row r="73" spans="1:12" s="29" customFormat="1" ht="14.25" x14ac:dyDescent="0.2">
      <c r="A73" s="27">
        <v>9.08</v>
      </c>
      <c r="B73" s="28" t="s">
        <v>42</v>
      </c>
      <c r="C73" s="186">
        <f>VLOOKUP($A73,Forecast!$A:$K,6,FALSE)</f>
        <v>0</v>
      </c>
      <c r="D73" s="216">
        <f>VLOOKUP($A73,Forecast!$A:$K,7,FALSE)</f>
        <v>0</v>
      </c>
      <c r="E73" s="219">
        <f>VLOOKUP($A73,Forecast!$A:$K,8,FALSE)</f>
        <v>0</v>
      </c>
      <c r="F73" s="221">
        <f t="shared" si="7"/>
        <v>0</v>
      </c>
      <c r="G73" s="219">
        <f>VLOOKUP($A73,Forecast!$A:$K,9,FALSE)</f>
        <v>0</v>
      </c>
      <c r="H73" s="221">
        <f t="shared" si="8"/>
        <v>0</v>
      </c>
      <c r="I73" s="219">
        <f>VLOOKUP($A73,Forecast!$A:$K,10,FALSE)</f>
        <v>0</v>
      </c>
      <c r="J73" s="221">
        <f t="shared" si="8"/>
        <v>0</v>
      </c>
      <c r="K73" s="219">
        <f>VLOOKUP($A73,Forecast!$A:$K,11,FALSE)</f>
        <v>0</v>
      </c>
      <c r="L73" s="217">
        <f t="shared" si="8"/>
        <v>0</v>
      </c>
    </row>
    <row r="74" spans="1:12" ht="8.25" customHeight="1" x14ac:dyDescent="0.2">
      <c r="A74" s="5"/>
      <c r="B74" s="9"/>
      <c r="C74" s="186"/>
      <c r="D74" s="209"/>
      <c r="E74" s="222"/>
      <c r="F74" s="222"/>
      <c r="G74" s="222"/>
      <c r="H74" s="222"/>
      <c r="I74" s="222"/>
      <c r="J74" s="222"/>
      <c r="K74" s="222"/>
      <c r="L74" s="210"/>
    </row>
    <row r="75" spans="1:12" s="29" customFormat="1" ht="13.5" customHeight="1" x14ac:dyDescent="0.2">
      <c r="A75" s="27">
        <v>10.01</v>
      </c>
      <c r="B75" s="61" t="s">
        <v>75</v>
      </c>
      <c r="C75" s="186">
        <f>VLOOKUP($A75,Forecast!$A:$K,6,FALSE)</f>
        <v>0</v>
      </c>
      <c r="D75" s="224">
        <f>VLOOKUP($A75,Forecast!$A:$K,7,FALSE)</f>
        <v>0</v>
      </c>
      <c r="E75" s="223">
        <f ca="1">VLOOKUP($A75,Forecast!$A:$K,8,FALSE)</f>
        <v>0</v>
      </c>
      <c r="F75" s="215">
        <f>IF(D75=0,0,(E75-D75)/D75)</f>
        <v>0</v>
      </c>
      <c r="G75" s="223">
        <f ca="1">VLOOKUP($A75,Forecast!$A:$K,9,FALSE)</f>
        <v>0</v>
      </c>
      <c r="H75" s="215">
        <f ca="1">IF(E75=0,0,(G75-E75)/E75)</f>
        <v>0</v>
      </c>
      <c r="I75" s="223">
        <f ca="1">VLOOKUP($A75,Forecast!$A:$K,10,FALSE)</f>
        <v>0</v>
      </c>
      <c r="J75" s="215">
        <f ca="1">IF(G75=0,0,(I75-G75)/G75)</f>
        <v>0</v>
      </c>
      <c r="K75" s="240">
        <f ca="1">VLOOKUP($A75,Forecast!$A:$K,11,FALSE)</f>
        <v>0</v>
      </c>
      <c r="L75" s="225">
        <f ca="1">IF(I75=0,0,(K75-I75)/I75)</f>
        <v>0</v>
      </c>
    </row>
    <row r="76" spans="1:12" ht="8.25" customHeight="1" x14ac:dyDescent="0.2">
      <c r="A76" s="5"/>
      <c r="B76" s="9"/>
      <c r="C76" s="186"/>
      <c r="D76" s="209"/>
      <c r="E76" s="222"/>
      <c r="F76" s="222"/>
      <c r="G76" s="222"/>
      <c r="H76" s="222"/>
      <c r="I76" s="222"/>
      <c r="J76" s="222"/>
      <c r="K76" s="222"/>
      <c r="L76" s="210"/>
    </row>
    <row r="77" spans="1:12" x14ac:dyDescent="0.2">
      <c r="A77" s="5"/>
      <c r="B77" s="78" t="s">
        <v>43</v>
      </c>
      <c r="C77" s="186"/>
      <c r="D77" s="138"/>
      <c r="E77" s="139"/>
      <c r="F77" s="139"/>
      <c r="G77" s="139"/>
      <c r="H77" s="139"/>
      <c r="I77" s="139"/>
      <c r="J77" s="139"/>
      <c r="K77" s="139"/>
      <c r="L77" s="140"/>
    </row>
    <row r="78" spans="1:12" x14ac:dyDescent="0.2">
      <c r="A78" s="5">
        <v>11.01</v>
      </c>
      <c r="B78" s="3" t="s">
        <v>44</v>
      </c>
      <c r="C78" s="186">
        <f>VLOOKUP($A78,Forecast!$A:$K,6,FALSE)</f>
        <v>0</v>
      </c>
      <c r="D78" s="193">
        <f>VLOOKUP($A78,Forecast!$A:$K,7,FALSE)</f>
        <v>0</v>
      </c>
      <c r="E78" s="196">
        <f>VLOOKUP($A78,Forecast!$A:$K,8,FALSE)</f>
        <v>0</v>
      </c>
      <c r="F78" s="204">
        <f>IF(D78=0,0,(E78-D78)/D78)</f>
        <v>0</v>
      </c>
      <c r="G78" s="196">
        <f>VLOOKUP($A78,Forecast!$A:$K,9,FALSE)</f>
        <v>0</v>
      </c>
      <c r="H78" s="204">
        <f t="shared" ref="H78:L79" si="9">IF(E78=0,0,(G78-E78)/E78)</f>
        <v>0</v>
      </c>
      <c r="I78" s="196">
        <f>VLOOKUP($A78,Forecast!$A:$K,10,FALSE)</f>
        <v>0</v>
      </c>
      <c r="J78" s="204">
        <f t="shared" si="9"/>
        <v>0</v>
      </c>
      <c r="K78" s="196">
        <f>VLOOKUP($A78,Forecast!$A:$K,11,FALSE)</f>
        <v>0</v>
      </c>
      <c r="L78" s="211">
        <f t="shared" si="9"/>
        <v>0</v>
      </c>
    </row>
    <row r="79" spans="1:12" x14ac:dyDescent="0.2">
      <c r="A79" s="5">
        <v>11.02</v>
      </c>
      <c r="B79" s="3" t="s">
        <v>45</v>
      </c>
      <c r="C79" s="186">
        <f>VLOOKUP($A79,Forecast!$A:$K,6,FALSE)</f>
        <v>0</v>
      </c>
      <c r="D79" s="193">
        <f>VLOOKUP($A79,Forecast!$A:$K,7,FALSE)</f>
        <v>0</v>
      </c>
      <c r="E79" s="196">
        <f>VLOOKUP($A79,Forecast!$A:$K,8,FALSE)</f>
        <v>0</v>
      </c>
      <c r="F79" s="204">
        <f>IF(D79=0,0,(E79-D79)/D79)</f>
        <v>0</v>
      </c>
      <c r="G79" s="196">
        <f>VLOOKUP($A79,Forecast!$A:$K,9,FALSE)</f>
        <v>0</v>
      </c>
      <c r="H79" s="204">
        <f t="shared" si="9"/>
        <v>0</v>
      </c>
      <c r="I79" s="196">
        <f>VLOOKUP($A79,Forecast!$A:$K,10,FALSE)</f>
        <v>0</v>
      </c>
      <c r="J79" s="204">
        <f t="shared" si="9"/>
        <v>0</v>
      </c>
      <c r="K79" s="196">
        <f>VLOOKUP($A79,Forecast!$A:$K,11,FALSE)</f>
        <v>0</v>
      </c>
      <c r="L79" s="211">
        <f t="shared" si="9"/>
        <v>0</v>
      </c>
    </row>
    <row r="80" spans="1:12" ht="7.5" customHeight="1" x14ac:dyDescent="0.2">
      <c r="A80" s="5"/>
      <c r="C80" s="186"/>
      <c r="D80" s="193"/>
      <c r="E80" s="196"/>
      <c r="F80" s="196"/>
      <c r="G80" s="196"/>
      <c r="H80" s="196"/>
      <c r="I80" s="196"/>
      <c r="J80" s="196"/>
      <c r="K80" s="196"/>
      <c r="L80" s="197"/>
    </row>
    <row r="81" spans="1:12" s="29" customFormat="1" ht="14.25" x14ac:dyDescent="0.2">
      <c r="A81" s="27">
        <v>11.3</v>
      </c>
      <c r="B81" s="29" t="s">
        <v>46</v>
      </c>
      <c r="C81" s="186">
        <f>VLOOKUP($A81,Forecast!$A:$K,6,FALSE)</f>
        <v>0</v>
      </c>
      <c r="D81" s="241">
        <f>VLOOKUP($A81,Forecast!$A:$K,7,FALSE)</f>
        <v>0</v>
      </c>
      <c r="E81" s="242">
        <f>VLOOKUP($A81,Forecast!$A:$K,8,FALSE)</f>
        <v>0</v>
      </c>
      <c r="F81" s="243">
        <f>IF(D81=0,0,(E81-D81)/D81)</f>
        <v>0</v>
      </c>
      <c r="G81" s="242">
        <f>VLOOKUP($A81,Forecast!$A:$K,9,FALSE)</f>
        <v>0</v>
      </c>
      <c r="H81" s="243">
        <f>IF(E81=0,0,(G81-E81)/E81)</f>
        <v>0</v>
      </c>
      <c r="I81" s="242">
        <f>VLOOKUP($A81,Forecast!$A:$K,10,FALSE)</f>
        <v>0</v>
      </c>
      <c r="J81" s="243">
        <f>IF(G81=0,0,(I81-G81)/G81)</f>
        <v>0</v>
      </c>
      <c r="K81" s="242">
        <f>VLOOKUP($A81,Forecast!$A:$K,11,FALSE)</f>
        <v>0</v>
      </c>
      <c r="L81" s="244">
        <f>IF(I81=0,0,(K81-I81)/I81)</f>
        <v>0</v>
      </c>
    </row>
    <row r="82" spans="1:12" ht="9" customHeight="1" x14ac:dyDescent="0.2">
      <c r="A82" s="5"/>
      <c r="B82" s="9"/>
      <c r="C82" s="186"/>
      <c r="D82" s="209"/>
      <c r="E82" s="222"/>
      <c r="F82" s="222"/>
      <c r="G82" s="222"/>
      <c r="H82" s="222"/>
      <c r="I82" s="222"/>
      <c r="J82" s="222"/>
      <c r="K82" s="222"/>
      <c r="L82" s="210"/>
    </row>
    <row r="83" spans="1:12" s="29" customFormat="1" ht="42.75" x14ac:dyDescent="0.2">
      <c r="A83" s="57">
        <v>12.01</v>
      </c>
      <c r="B83" s="58" t="s">
        <v>77</v>
      </c>
      <c r="C83" s="186">
        <f>VLOOKUP($A83,Forecast!$A:$K,6,FALSE)</f>
        <v>0</v>
      </c>
      <c r="D83" s="220">
        <f>VLOOKUP($A83,Forecast!$A:$K,7,FALSE)</f>
        <v>0</v>
      </c>
      <c r="E83" s="212">
        <f ca="1">VLOOKUP($A83,Forecast!$A:$K,8,FALSE)</f>
        <v>0</v>
      </c>
      <c r="F83" s="214">
        <f>IF(D83=0,0,(E83-D83)/D83)</f>
        <v>0</v>
      </c>
      <c r="G83" s="212">
        <f ca="1">VLOOKUP($A83,Forecast!$A:$K,9,FALSE)</f>
        <v>0</v>
      </c>
      <c r="H83" s="214">
        <f ca="1">IF(E83=0,0,(G83-E83)/E83)</f>
        <v>0</v>
      </c>
      <c r="I83" s="212">
        <f ca="1">VLOOKUP($A83,Forecast!$A:$K,10,FALSE)</f>
        <v>0</v>
      </c>
      <c r="J83" s="214">
        <f ca="1">IF(G83=0,0,(I83-G83)/G83)</f>
        <v>0</v>
      </c>
      <c r="K83" s="212">
        <f ca="1">VLOOKUP($A83,Forecast!$A:$K,11,FALSE)</f>
        <v>0</v>
      </c>
      <c r="L83" s="172">
        <f ca="1">IF(I83=0,0,(K83-I83)/I83)</f>
        <v>0</v>
      </c>
    </row>
    <row r="84" spans="1:12" x14ac:dyDescent="0.2">
      <c r="A84" s="5"/>
      <c r="C84" s="186"/>
      <c r="D84" s="209"/>
      <c r="E84" s="222"/>
      <c r="F84" s="222"/>
      <c r="G84" s="222"/>
      <c r="H84" s="222"/>
      <c r="I84" s="222"/>
      <c r="J84" s="222"/>
      <c r="K84" s="222"/>
      <c r="L84" s="210"/>
    </row>
    <row r="85" spans="1:12" x14ac:dyDescent="0.2">
      <c r="A85" s="5"/>
      <c r="B85" s="78" t="s">
        <v>47</v>
      </c>
      <c r="C85" s="186"/>
      <c r="D85" s="138"/>
      <c r="E85" s="139"/>
      <c r="F85" s="139"/>
      <c r="G85" s="139"/>
      <c r="H85" s="139"/>
      <c r="I85" s="139"/>
      <c r="J85" s="139"/>
      <c r="K85" s="139"/>
      <c r="L85" s="140"/>
    </row>
    <row r="86" spans="1:12" x14ac:dyDescent="0.2">
      <c r="A86" s="5">
        <v>13.01</v>
      </c>
      <c r="B86" s="3" t="s">
        <v>48</v>
      </c>
      <c r="C86" s="186">
        <f>VLOOKUP($A86,Forecast!$A:$K,6,FALSE)</f>
        <v>0</v>
      </c>
      <c r="D86" s="193">
        <f>VLOOKUP($A86,Forecast!$A:$K,7,FALSE)</f>
        <v>0</v>
      </c>
      <c r="E86" s="196">
        <f>VLOOKUP($A86,Forecast!$A:$K,8,FALSE)</f>
        <v>0</v>
      </c>
      <c r="F86" s="204">
        <f>IF(D86=0,0,(E86-D86)/D86)</f>
        <v>0</v>
      </c>
      <c r="G86" s="196">
        <f>VLOOKUP($A86,Forecast!$A:$K,9,FALSE)</f>
        <v>0</v>
      </c>
      <c r="H86" s="204">
        <f t="shared" ref="H86:L87" si="10">IF(E86=0,0,(G86-E86)/E86)</f>
        <v>0</v>
      </c>
      <c r="I86" s="196">
        <f>VLOOKUP($A86,Forecast!$A:$K,10,FALSE)</f>
        <v>0</v>
      </c>
      <c r="J86" s="204">
        <f t="shared" si="10"/>
        <v>0</v>
      </c>
      <c r="K86" s="196">
        <f>VLOOKUP($A86,Forecast!$A:$K,11,FALSE)</f>
        <v>0</v>
      </c>
      <c r="L86" s="211">
        <f t="shared" si="10"/>
        <v>0</v>
      </c>
    </row>
    <row r="87" spans="1:12" x14ac:dyDescent="0.2">
      <c r="A87" s="5">
        <v>13.02</v>
      </c>
      <c r="B87" s="3" t="s">
        <v>49</v>
      </c>
      <c r="C87" s="186">
        <f>VLOOKUP($A87,Forecast!$A:$K,6,FALSE)</f>
        <v>0</v>
      </c>
      <c r="D87" s="193">
        <f>VLOOKUP($A87,Forecast!$A:$K,7,FALSE)</f>
        <v>0</v>
      </c>
      <c r="E87" s="196">
        <f>VLOOKUP($A87,Forecast!$A:$K,8,FALSE)</f>
        <v>0</v>
      </c>
      <c r="F87" s="204">
        <f>IF(D87=0,0,(E87-D87)/D87)</f>
        <v>0</v>
      </c>
      <c r="G87" s="196">
        <f>VLOOKUP($A87,Forecast!$A:$K,9,FALSE)</f>
        <v>0</v>
      </c>
      <c r="H87" s="204">
        <f t="shared" si="10"/>
        <v>0</v>
      </c>
      <c r="I87" s="196">
        <f>VLOOKUP($A87,Forecast!$A:$K,10,FALSE)</f>
        <v>0</v>
      </c>
      <c r="J87" s="204">
        <f t="shared" si="10"/>
        <v>0</v>
      </c>
      <c r="K87" s="196">
        <f>VLOOKUP($A87,Forecast!$A:$K,11,FALSE)</f>
        <v>0</v>
      </c>
      <c r="L87" s="211">
        <f t="shared" si="10"/>
        <v>0</v>
      </c>
    </row>
    <row r="88" spans="1:12" ht="8.25" customHeight="1" x14ac:dyDescent="0.2">
      <c r="A88" s="5"/>
      <c r="C88" s="186"/>
      <c r="D88" s="193"/>
      <c r="E88" s="196"/>
      <c r="F88" s="196"/>
      <c r="G88" s="196"/>
      <c r="H88" s="196"/>
      <c r="I88" s="196"/>
      <c r="J88" s="196"/>
      <c r="K88" s="196"/>
      <c r="L88" s="197"/>
    </row>
    <row r="89" spans="1:12" s="29" customFormat="1" ht="14.25" x14ac:dyDescent="0.2">
      <c r="A89" s="27">
        <v>13.03</v>
      </c>
      <c r="B89" s="29" t="s">
        <v>50</v>
      </c>
      <c r="C89" s="186">
        <f>VLOOKUP($A89,Forecast!$A:$K,6,FALSE)</f>
        <v>0</v>
      </c>
      <c r="D89" s="220">
        <f>VLOOKUP($A89,Forecast!$A:$K,7,FALSE)</f>
        <v>0</v>
      </c>
      <c r="E89" s="212">
        <f>VLOOKUP($A89,Forecast!$A:$K,8,FALSE)</f>
        <v>0</v>
      </c>
      <c r="F89" s="214">
        <f>IF(D89=0,0,(E89-D89)/D89)</f>
        <v>0</v>
      </c>
      <c r="G89" s="212">
        <f>VLOOKUP($A89,Forecast!$A:$K,9,FALSE)</f>
        <v>0</v>
      </c>
      <c r="H89" s="214">
        <f>IF(E89=0,0,(G89-E89)/E89)</f>
        <v>0</v>
      </c>
      <c r="I89" s="212">
        <f>VLOOKUP($A89,Forecast!$A:$K,10,FALSE)</f>
        <v>0</v>
      </c>
      <c r="J89" s="214">
        <f>IF(G89=0,0,(I89-G89)/G89)</f>
        <v>0</v>
      </c>
      <c r="K89" s="212">
        <f>VLOOKUP($A89,Forecast!$A:$K,11,FALSE)</f>
        <v>0</v>
      </c>
      <c r="L89" s="172">
        <f>IF(I89=0,0,(K89-I89)/I89)</f>
        <v>0</v>
      </c>
    </row>
    <row r="90" spans="1:12" ht="9" customHeight="1" x14ac:dyDescent="0.2">
      <c r="A90" s="5"/>
      <c r="C90" s="186"/>
      <c r="D90" s="209"/>
      <c r="E90" s="222"/>
      <c r="F90" s="222"/>
      <c r="G90" s="222"/>
      <c r="H90" s="222"/>
      <c r="I90" s="222"/>
      <c r="J90" s="222"/>
      <c r="K90" s="222"/>
      <c r="L90" s="210"/>
    </row>
    <row r="91" spans="1:12" x14ac:dyDescent="0.2">
      <c r="A91" s="5">
        <v>14.01</v>
      </c>
      <c r="B91" s="3" t="s">
        <v>51</v>
      </c>
      <c r="C91" s="186">
        <f>VLOOKUP($A91,Forecast!$A:$K,6,FALSE)</f>
        <v>0</v>
      </c>
      <c r="D91" s="193">
        <f>VLOOKUP($A91,Forecast!$A:$K,7,FALSE)</f>
        <v>0</v>
      </c>
      <c r="E91" s="196">
        <f>VLOOKUP($A91,Forecast!$A:$K,8,FALSE)</f>
        <v>0</v>
      </c>
      <c r="F91" s="204">
        <f>IF(D91=0,0,(E91-D91)/D91)</f>
        <v>0</v>
      </c>
      <c r="G91" s="196">
        <f>VLOOKUP($A91,Forecast!$A:$K,9,FALSE)</f>
        <v>0</v>
      </c>
      <c r="H91" s="204">
        <f>IF(E91=0,0,(G91-E91)/E91)</f>
        <v>0</v>
      </c>
      <c r="I91" s="196">
        <f>VLOOKUP($A91,Forecast!$A:$K,10,FALSE)</f>
        <v>0</v>
      </c>
      <c r="J91" s="204">
        <f>IF(G91=0,0,(I91-G91)/G91)</f>
        <v>0</v>
      </c>
      <c r="K91" s="196">
        <f>VLOOKUP($A91,Forecast!$A:$K,11,FALSE)</f>
        <v>0</v>
      </c>
      <c r="L91" s="211">
        <f>IF(I91=0,0,(K91-I91)/I91)</f>
        <v>0</v>
      </c>
    </row>
    <row r="92" spans="1:12" ht="6.75" customHeight="1" x14ac:dyDescent="0.2">
      <c r="C92" s="186"/>
      <c r="D92" s="138"/>
      <c r="E92" s="139"/>
      <c r="F92" s="139"/>
      <c r="G92" s="139"/>
      <c r="H92" s="139"/>
      <c r="I92" s="139"/>
      <c r="J92" s="139"/>
      <c r="K92" s="139"/>
      <c r="L92" s="140"/>
    </row>
    <row r="93" spans="1:12" s="29" customFormat="1" ht="15" thickBot="1" x14ac:dyDescent="0.25">
      <c r="A93" s="27">
        <v>15.01</v>
      </c>
      <c r="B93" s="28" t="s">
        <v>52</v>
      </c>
      <c r="C93" s="186">
        <f>VLOOKUP($A93,Forecast!$A:$K,6,FALSE)</f>
        <v>0</v>
      </c>
      <c r="D93" s="162">
        <f>VLOOKUP($A93,Forecast!$A:$K,7,FALSE)</f>
        <v>0</v>
      </c>
      <c r="E93" s="163">
        <f ca="1">VLOOKUP($A93,Forecast!$A:$K,8,FALSE)</f>
        <v>0</v>
      </c>
      <c r="F93" s="206">
        <f>IF(D93=0,0,(E93-D93)/D93)</f>
        <v>0</v>
      </c>
      <c r="G93" s="163">
        <f ca="1">VLOOKUP($A93,Forecast!$A:$K,9,FALSE)</f>
        <v>0</v>
      </c>
      <c r="H93" s="206">
        <f ca="1">IF(E93=0,0,(G93-E93)/E93)</f>
        <v>0</v>
      </c>
      <c r="I93" s="163">
        <f ca="1">VLOOKUP($A93,Forecast!$A:$K,10,FALSE)</f>
        <v>0</v>
      </c>
      <c r="J93" s="206">
        <f ca="1">IF(G93=0,0,(I93-G93)/G93)</f>
        <v>0</v>
      </c>
      <c r="K93" s="163">
        <f ca="1">VLOOKUP($A93,Forecast!$A:$K,11,FALSE)</f>
        <v>0</v>
      </c>
      <c r="L93" s="245">
        <f ca="1">IF(I93=0,0,(K93-I93)/I93)</f>
        <v>0</v>
      </c>
    </row>
    <row r="94" spans="1:12" ht="12.75" customHeight="1" thickTop="1" x14ac:dyDescent="0.2">
      <c r="C94" s="290"/>
      <c r="L94" s="316"/>
    </row>
    <row r="95" spans="1:12" ht="12.75" customHeight="1" x14ac:dyDescent="0.2">
      <c r="B95" s="78" t="s">
        <v>144</v>
      </c>
      <c r="C95" s="290"/>
      <c r="L95" s="290"/>
    </row>
    <row r="96" spans="1:12" x14ac:dyDescent="0.2">
      <c r="A96" s="5">
        <v>20.010000000000002</v>
      </c>
      <c r="B96" s="3" t="s">
        <v>145</v>
      </c>
      <c r="C96" s="186">
        <f>VLOOKUP($A96,Forecast!$A:$K,6,FALSE)</f>
        <v>0</v>
      </c>
      <c r="D96" s="193">
        <f>VLOOKUP($A96,Forecast!$A:$K,7,FALSE)</f>
        <v>0</v>
      </c>
      <c r="E96" s="196">
        <f>VLOOKUP($A96,Forecast!$A:$K,8,FALSE)</f>
        <v>0</v>
      </c>
      <c r="F96" s="204">
        <f t="shared" ref="F96:F104" si="11">IF(D96=0,0,(E96-D96)/D96)</f>
        <v>0</v>
      </c>
      <c r="G96" s="196">
        <f>VLOOKUP($A96,Forecast!$A:$K,9,FALSE)</f>
        <v>0</v>
      </c>
      <c r="H96" s="204">
        <f t="shared" ref="H96:H104" si="12">IF(E96=0,0,(G96-E96)/E96)</f>
        <v>0</v>
      </c>
      <c r="I96" s="196">
        <f>VLOOKUP($A96,Forecast!$A:$K,10,FALSE)</f>
        <v>0</v>
      </c>
      <c r="J96" s="204">
        <f t="shared" ref="J96:J104" si="13">IF(G96=0,0,(I96-G96)/G96)</f>
        <v>0</v>
      </c>
      <c r="K96" s="196">
        <f>VLOOKUP($A96,Forecast!$A:$K,11,FALSE)</f>
        <v>0</v>
      </c>
      <c r="L96" s="211">
        <f t="shared" ref="L96:L104" si="14">IF(I96=0,0,(K96-I96)/I96)</f>
        <v>0</v>
      </c>
    </row>
    <row r="97" spans="1:12" x14ac:dyDescent="0.2">
      <c r="A97" s="15">
        <v>20.015000000000001</v>
      </c>
      <c r="B97" s="3" t="s">
        <v>146</v>
      </c>
      <c r="C97" s="186">
        <f>VLOOKUP($A97,Forecast!$A:$K,6,FALSE)</f>
        <v>0</v>
      </c>
      <c r="D97" s="193">
        <f>VLOOKUP($A97,Forecast!$A:$K,7,FALSE)</f>
        <v>0</v>
      </c>
      <c r="E97" s="196">
        <f>VLOOKUP($A97,Forecast!$A:$K,8,FALSE)</f>
        <v>0</v>
      </c>
      <c r="F97" s="204">
        <f t="shared" si="11"/>
        <v>0</v>
      </c>
      <c r="G97" s="196">
        <f>VLOOKUP($A97,Forecast!$A:$K,9,FALSE)</f>
        <v>0</v>
      </c>
      <c r="H97" s="204">
        <f t="shared" si="12"/>
        <v>0</v>
      </c>
      <c r="I97" s="196">
        <f>VLOOKUP($A97,Forecast!$A:$K,10,FALSE)</f>
        <v>0</v>
      </c>
      <c r="J97" s="204">
        <f t="shared" si="13"/>
        <v>0</v>
      </c>
      <c r="K97" s="196">
        <f>VLOOKUP($A97,Forecast!$A:$K,11,FALSE)</f>
        <v>0</v>
      </c>
      <c r="L97" s="211">
        <f t="shared" si="14"/>
        <v>0</v>
      </c>
    </row>
    <row r="98" spans="1:12" ht="17.25" customHeight="1" x14ac:dyDescent="0.2">
      <c r="B98" s="332" t="s">
        <v>156</v>
      </c>
      <c r="C98" s="186"/>
      <c r="D98" s="193"/>
      <c r="E98" s="196"/>
      <c r="F98" s="204"/>
      <c r="G98" s="196"/>
      <c r="H98" s="204"/>
      <c r="I98" s="196"/>
      <c r="J98" s="204"/>
      <c r="K98" s="196"/>
      <c r="L98" s="211"/>
    </row>
    <row r="99" spans="1:12" x14ac:dyDescent="0.2">
      <c r="A99" s="15">
        <v>21.01</v>
      </c>
      <c r="B99" s="331" t="s">
        <v>149</v>
      </c>
      <c r="C99" s="186">
        <f>VLOOKUP($A99,Forecast!$A:$K,6,FALSE)</f>
        <v>0</v>
      </c>
      <c r="D99" s="193">
        <f>VLOOKUP($A99,Forecast!$A:$K,7,FALSE)</f>
        <v>0</v>
      </c>
      <c r="E99" s="196">
        <f>VLOOKUP($A99,Forecast!$A:$K,8,FALSE)</f>
        <v>0</v>
      </c>
      <c r="F99" s="204">
        <f t="shared" si="11"/>
        <v>0</v>
      </c>
      <c r="G99" s="196">
        <f>VLOOKUP($A99,Forecast!$A:$K,9,FALSE)</f>
        <v>0</v>
      </c>
      <c r="H99" s="204">
        <f t="shared" si="12"/>
        <v>0</v>
      </c>
      <c r="I99" s="196">
        <f>VLOOKUP($A99,Forecast!$A:$K,10,FALSE)</f>
        <v>0</v>
      </c>
      <c r="J99" s="204">
        <f t="shared" si="13"/>
        <v>0</v>
      </c>
      <c r="K99" s="196">
        <f>VLOOKUP($A99,Forecast!$A:$K,11,FALSE)</f>
        <v>0</v>
      </c>
      <c r="L99" s="211">
        <f t="shared" si="14"/>
        <v>0</v>
      </c>
    </row>
    <row r="100" spans="1:12" x14ac:dyDescent="0.2">
      <c r="A100" s="15">
        <v>21.02</v>
      </c>
      <c r="B100" s="303" t="s">
        <v>150</v>
      </c>
      <c r="C100" s="186">
        <f>VLOOKUP($A100,Forecast!$A:$K,6,FALSE)</f>
        <v>0</v>
      </c>
      <c r="D100" s="193">
        <f>VLOOKUP($A100,Forecast!$A:$K,7,FALSE)</f>
        <v>0</v>
      </c>
      <c r="E100" s="196">
        <f>VLOOKUP($A100,Forecast!$A:$K,8,FALSE)</f>
        <v>0</v>
      </c>
      <c r="F100" s="204">
        <f t="shared" si="11"/>
        <v>0</v>
      </c>
      <c r="G100" s="196">
        <f>VLOOKUP($A100,Forecast!$A:$K,9,FALSE)</f>
        <v>0</v>
      </c>
      <c r="H100" s="204">
        <f t="shared" si="12"/>
        <v>0</v>
      </c>
      <c r="I100" s="196">
        <f>VLOOKUP($A100,Forecast!$A:$K,10,FALSE)</f>
        <v>0</v>
      </c>
      <c r="J100" s="204">
        <f t="shared" si="13"/>
        <v>0</v>
      </c>
      <c r="K100" s="196">
        <f>VLOOKUP($A100,Forecast!$A:$K,11,FALSE)</f>
        <v>0</v>
      </c>
      <c r="L100" s="211">
        <f t="shared" si="14"/>
        <v>0</v>
      </c>
    </row>
    <row r="101" spans="1:12" x14ac:dyDescent="0.2">
      <c r="A101" s="15">
        <v>21.03</v>
      </c>
      <c r="B101" s="303" t="s">
        <v>151</v>
      </c>
      <c r="C101" s="186">
        <f>VLOOKUP($A101,Forecast!$A:$K,6,FALSE)</f>
        <v>0</v>
      </c>
      <c r="D101" s="193">
        <f>VLOOKUP($A101,Forecast!$A:$K,7,FALSE)</f>
        <v>0</v>
      </c>
      <c r="E101" s="196">
        <f>VLOOKUP($A101,Forecast!$A:$K,8,FALSE)</f>
        <v>0</v>
      </c>
      <c r="F101" s="204">
        <f t="shared" si="11"/>
        <v>0</v>
      </c>
      <c r="G101" s="196">
        <f>VLOOKUP($A101,Forecast!$A:$K,9,FALSE)</f>
        <v>0</v>
      </c>
      <c r="H101" s="204">
        <f t="shared" si="12"/>
        <v>0</v>
      </c>
      <c r="I101" s="196">
        <f>VLOOKUP($A101,Forecast!$A:$K,10,FALSE)</f>
        <v>0</v>
      </c>
      <c r="J101" s="204">
        <f t="shared" si="13"/>
        <v>0</v>
      </c>
      <c r="K101" s="196">
        <f>VLOOKUP($A101,Forecast!$A:$K,11,FALSE)</f>
        <v>0</v>
      </c>
      <c r="L101" s="211">
        <f t="shared" si="14"/>
        <v>0</v>
      </c>
    </row>
    <row r="102" spans="1:12" x14ac:dyDescent="0.2">
      <c r="A102" s="15">
        <v>21.04</v>
      </c>
      <c r="B102" s="303" t="s">
        <v>152</v>
      </c>
      <c r="C102" s="186">
        <f>VLOOKUP($A102,Forecast!$A:$K,6,FALSE)</f>
        <v>0</v>
      </c>
      <c r="D102" s="193">
        <f>VLOOKUP($A102,Forecast!$A:$K,7,FALSE)</f>
        <v>0</v>
      </c>
      <c r="E102" s="196">
        <f>VLOOKUP($A102,Forecast!$A:$K,8,FALSE)</f>
        <v>0</v>
      </c>
      <c r="F102" s="204">
        <f t="shared" si="11"/>
        <v>0</v>
      </c>
      <c r="G102" s="196">
        <f>VLOOKUP($A102,Forecast!$A:$K,9,FALSE)</f>
        <v>0</v>
      </c>
      <c r="H102" s="204">
        <f t="shared" si="12"/>
        <v>0</v>
      </c>
      <c r="I102" s="196">
        <f>VLOOKUP($A102,Forecast!$A:$K,10,FALSE)</f>
        <v>0</v>
      </c>
      <c r="J102" s="204">
        <f t="shared" si="13"/>
        <v>0</v>
      </c>
      <c r="K102" s="196">
        <f>VLOOKUP($A102,Forecast!$A:$K,11,FALSE)</f>
        <v>0</v>
      </c>
      <c r="L102" s="211">
        <f t="shared" si="14"/>
        <v>0</v>
      </c>
    </row>
    <row r="103" spans="1:12" x14ac:dyDescent="0.2">
      <c r="A103" s="15">
        <v>21.05</v>
      </c>
      <c r="B103" s="303" t="s">
        <v>153</v>
      </c>
      <c r="C103" s="186">
        <f>VLOOKUP($A103,Forecast!$A:$K,6,FALSE)</f>
        <v>0</v>
      </c>
      <c r="D103" s="193">
        <f>VLOOKUP($A103,Forecast!$A:$K,7,FALSE)</f>
        <v>0</v>
      </c>
      <c r="E103" s="196">
        <f>VLOOKUP($A103,Forecast!$A:$K,8,FALSE)</f>
        <v>0</v>
      </c>
      <c r="F103" s="204">
        <f t="shared" si="11"/>
        <v>0</v>
      </c>
      <c r="G103" s="196">
        <f>VLOOKUP($A103,Forecast!$A:$K,9,FALSE)</f>
        <v>0</v>
      </c>
      <c r="H103" s="204">
        <f t="shared" si="12"/>
        <v>0</v>
      </c>
      <c r="I103" s="196">
        <f>VLOOKUP($A103,Forecast!$A:$K,10,FALSE)</f>
        <v>0</v>
      </c>
      <c r="J103" s="204">
        <f t="shared" si="13"/>
        <v>0</v>
      </c>
      <c r="K103" s="196">
        <f>VLOOKUP($A103,Forecast!$A:$K,11,FALSE)</f>
        <v>0</v>
      </c>
      <c r="L103" s="211">
        <f t="shared" si="14"/>
        <v>0</v>
      </c>
    </row>
    <row r="104" spans="1:12" ht="15" thickBot="1" x14ac:dyDescent="0.25">
      <c r="A104" s="15">
        <v>21.06</v>
      </c>
      <c r="B104" s="325" t="s">
        <v>154</v>
      </c>
      <c r="C104" s="186">
        <f>VLOOKUP($A104,Forecast!$A:$K,6,FALSE)</f>
        <v>0</v>
      </c>
      <c r="D104" s="162">
        <f>VLOOKUP($A104,Forecast!$A:$K,7,FALSE)</f>
        <v>0</v>
      </c>
      <c r="E104" s="163">
        <f>VLOOKUP($A104,Forecast!$A:$K,8,FALSE)</f>
        <v>0</v>
      </c>
      <c r="F104" s="206">
        <f t="shared" si="11"/>
        <v>0</v>
      </c>
      <c r="G104" s="163">
        <f>VLOOKUP($A104,Forecast!$A:$K,9,FALSE)</f>
        <v>0</v>
      </c>
      <c r="H104" s="206">
        <f t="shared" si="12"/>
        <v>0</v>
      </c>
      <c r="I104" s="163">
        <f>VLOOKUP($A104,Forecast!$A:$K,10,FALSE)</f>
        <v>0</v>
      </c>
      <c r="J104" s="206">
        <f t="shared" si="13"/>
        <v>0</v>
      </c>
      <c r="K104" s="163">
        <f>VLOOKUP($A104,Forecast!$A:$K,11,FALSE)</f>
        <v>0</v>
      </c>
      <c r="L104" s="245">
        <f t="shared" si="14"/>
        <v>0</v>
      </c>
    </row>
    <row r="105" spans="1:12" ht="13.5" thickTop="1" x14ac:dyDescent="0.2"/>
    <row r="106" spans="1:12" ht="15" x14ac:dyDescent="0.2">
      <c r="B106" s="26" t="s">
        <v>53</v>
      </c>
    </row>
    <row r="107" spans="1:12" ht="15" x14ac:dyDescent="0.2">
      <c r="B107" s="26" t="s">
        <v>72</v>
      </c>
    </row>
  </sheetData>
  <sheetCalcPr fullCalcOnLoad="1"/>
  <phoneticPr fontId="0" type="noConversion"/>
  <pageMargins left="0.21" right="0.19" top="0.16" bottom="0.52" header="0.21" footer="0.5"/>
  <pageSetup scale="5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3" workbookViewId="0">
      <selection activeCell="J66" sqref="J66:J67"/>
    </sheetView>
  </sheetViews>
  <sheetFormatPr defaultRowHeight="12.75" x14ac:dyDescent="0.2"/>
  <cols>
    <col min="12" max="12" width="9.85546875" customWidth="1"/>
  </cols>
  <sheetData/>
  <phoneticPr fontId="0" type="noConversion"/>
  <pageMargins left="0.5" right="0.5" top="1" bottom="1" header="0.25" footer="0.25"/>
  <pageSetup orientation="portrait" horizontalDpi="300" verticalDpi="300" r:id="rId1"/>
  <headerFooter alignWithMargins="0"/>
  <rowBreaks count="2" manualBreakCount="2">
    <brk id="32" max="16383" man="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Extras</vt:lpstr>
      <vt:lpstr>Forecast</vt:lpstr>
      <vt:lpstr>Parameters</vt:lpstr>
      <vt:lpstr>Data</vt:lpstr>
      <vt:lpstr>Summary View</vt:lpstr>
      <vt:lpstr>Percentage View</vt:lpstr>
      <vt:lpstr>Charts</vt:lpstr>
      <vt:lpstr>Actuals</vt:lpstr>
      <vt:lpstr>District_County</vt:lpstr>
      <vt:lpstr>District_name</vt:lpstr>
      <vt:lpstr>Fiscal_Year</vt:lpstr>
      <vt:lpstr>Forecast_R</vt:lpstr>
      <vt:lpstr>'Summary View'!Print_Area</vt:lpstr>
    </vt:vector>
  </TitlesOfParts>
  <Company>State Software Development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Five Year Financial Forecast</dc:title>
  <dc:creator>Dave Smith</dc:creator>
  <cp:keywords>Fiancial Forecast</cp:keywords>
  <dc:description>Spreadsheet developed by SSDT made available to school district to assist in preparation of Five Year Financial Forecast.</dc:description>
  <cp:lastModifiedBy>Michelle Drewes</cp:lastModifiedBy>
  <cp:lastPrinted>2009-08-31T18:18:48Z</cp:lastPrinted>
  <dcterms:created xsi:type="dcterms:W3CDTF">1998-12-09T01:16:40Z</dcterms:created>
  <dcterms:modified xsi:type="dcterms:W3CDTF">2021-04-12T14:48:27Z</dcterms:modified>
  <cp:category>USAS</cp:category>
</cp:coreProperties>
</file>